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akob\Nord Østerdal Utmarkstjenester\Felles - Dokumenter\Dokumenter\Alvdal Utmarksråd\"/>
    </mc:Choice>
  </mc:AlternateContent>
  <xr:revisionPtr revIDLastSave="0" documentId="13_ncr:1_{02B266F3-28EE-4F2F-A494-8D4A2D53A801}" xr6:coauthVersionLast="47" xr6:coauthVersionMax="47" xr10:uidLastSave="{00000000-0000-0000-0000-000000000000}"/>
  <bookViews>
    <workbookView xWindow="768" yWindow="768" windowWidth="21972" windowHeight="11244" xr2:uid="{2AD5F599-483D-4E2B-9729-9BEFBF5B585A}"/>
  </bookViews>
  <sheets>
    <sheet name="Alvdal Elgval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1" l="1"/>
  <c r="N13" i="1"/>
  <c r="N12" i="1"/>
  <c r="N11" i="1"/>
  <c r="N9" i="1"/>
  <c r="Y34" i="1"/>
  <c r="Z31" i="1"/>
  <c r="Z30" i="1"/>
  <c r="W28" i="1"/>
  <c r="Z28" i="1" s="1"/>
  <c r="Z22" i="1"/>
  <c r="Z19" i="1"/>
  <c r="W18" i="1"/>
  <c r="Z18" i="1" s="1"/>
  <c r="Z13" i="1"/>
  <c r="Z12" i="1"/>
  <c r="X12" i="1"/>
  <c r="Z11" i="1"/>
  <c r="X10" i="1"/>
  <c r="Z10" i="1" s="1"/>
  <c r="X9" i="1"/>
  <c r="Z9" i="1" s="1"/>
  <c r="C9" i="1"/>
  <c r="E13" i="1"/>
  <c r="G13" i="1" s="1"/>
  <c r="E14" i="1"/>
  <c r="E15" i="1"/>
  <c r="E16" i="1"/>
  <c r="E17" i="1"/>
  <c r="E18" i="1"/>
  <c r="E19" i="1"/>
  <c r="G19" i="1" s="1"/>
  <c r="E20" i="1"/>
  <c r="G20" i="1" s="1"/>
  <c r="E21" i="1"/>
  <c r="E22" i="1"/>
  <c r="G22" i="1" s="1"/>
  <c r="E23" i="1"/>
  <c r="G23" i="1" s="1"/>
  <c r="K23" i="1" s="1"/>
  <c r="E24" i="1"/>
  <c r="E25" i="1"/>
  <c r="G25" i="1" s="1"/>
  <c r="E26" i="1"/>
  <c r="E27" i="1"/>
  <c r="E28" i="1"/>
  <c r="G28" i="1" s="1"/>
  <c r="E29" i="1"/>
  <c r="E30" i="1"/>
  <c r="G30" i="1" s="1"/>
  <c r="E31" i="1"/>
  <c r="G31" i="1" s="1"/>
  <c r="E32" i="1"/>
  <c r="G32" i="1" s="1"/>
  <c r="C12" i="1"/>
  <c r="O12" i="1" s="1"/>
  <c r="Q12" i="1" s="1"/>
  <c r="C11" i="1"/>
  <c r="L11" i="1" s="1"/>
  <c r="C10" i="1"/>
  <c r="L10" i="1" s="1"/>
  <c r="N10" i="1" s="1"/>
  <c r="U9" i="1"/>
  <c r="W9" i="1" s="1"/>
  <c r="S34" i="1"/>
  <c r="R31" i="1"/>
  <c r="U29" i="1"/>
  <c r="W29" i="1" s="1"/>
  <c r="Z29" i="1" s="1"/>
  <c r="R28" i="1"/>
  <c r="R27" i="1"/>
  <c r="T25" i="1"/>
  <c r="R26" i="1"/>
  <c r="R24" i="1"/>
  <c r="R23" i="1"/>
  <c r="R22" i="1"/>
  <c r="R21" i="1"/>
  <c r="R20" i="1"/>
  <c r="R19" i="1"/>
  <c r="R18" i="1"/>
  <c r="R17" i="1"/>
  <c r="R15" i="1"/>
  <c r="R14" i="1"/>
  <c r="R13" i="1"/>
  <c r="R12" i="1"/>
  <c r="R11" i="1"/>
  <c r="R10" i="1"/>
  <c r="R9" i="1"/>
  <c r="L13" i="1"/>
  <c r="L12" i="1"/>
  <c r="L9" i="1"/>
  <c r="J34" i="1"/>
  <c r="I31" i="1"/>
  <c r="I30" i="1"/>
  <c r="I29" i="1"/>
  <c r="I28" i="1"/>
  <c r="I27" i="1"/>
  <c r="I26" i="1"/>
  <c r="I25" i="1"/>
  <c r="I24" i="1"/>
  <c r="I23" i="1"/>
  <c r="I22" i="1"/>
  <c r="I21" i="1"/>
  <c r="I20" i="1"/>
  <c r="I19" i="1"/>
  <c r="I18" i="1"/>
  <c r="I17" i="1"/>
  <c r="I16" i="1"/>
  <c r="I15" i="1"/>
  <c r="I14" i="1"/>
  <c r="I13" i="1"/>
  <c r="K13" i="1" s="1"/>
  <c r="I12" i="1"/>
  <c r="I11" i="1"/>
  <c r="K11" i="1" s="1"/>
  <c r="I10" i="1"/>
  <c r="K10" i="1" s="1"/>
  <c r="H34" i="1"/>
  <c r="L28" i="1"/>
  <c r="U30" i="1"/>
  <c r="W30" i="1" s="1"/>
  <c r="O30" i="1"/>
  <c r="Q30" i="1" s="1"/>
  <c r="T30" i="1" s="1"/>
  <c r="L30" i="1"/>
  <c r="U32" i="1"/>
  <c r="W32" i="1" s="1"/>
  <c r="V34" i="1"/>
  <c r="O32" i="1"/>
  <c r="Q32" i="1" s="1"/>
  <c r="M34" i="1"/>
  <c r="L32" i="1"/>
  <c r="F34" i="1"/>
  <c r="U31" i="1"/>
  <c r="W31" i="1" s="1"/>
  <c r="O31" i="1"/>
  <c r="Q31" i="1" s="1"/>
  <c r="T31" i="1" s="1"/>
  <c r="L31" i="1"/>
  <c r="O29" i="1"/>
  <c r="Q29" i="1" s="1"/>
  <c r="L29" i="1"/>
  <c r="G29" i="1"/>
  <c r="U28" i="1"/>
  <c r="O28" i="1"/>
  <c r="Q28" i="1" s="1"/>
  <c r="T28" i="1" s="1"/>
  <c r="U27" i="1"/>
  <c r="W27" i="1" s="1"/>
  <c r="Z27" i="1" s="1"/>
  <c r="O27" i="1"/>
  <c r="Q27" i="1" s="1"/>
  <c r="T27" i="1" s="1"/>
  <c r="L27" i="1"/>
  <c r="U26" i="1"/>
  <c r="W26" i="1" s="1"/>
  <c r="Z26" i="1" s="1"/>
  <c r="O26" i="1"/>
  <c r="Q26" i="1" s="1"/>
  <c r="L26" i="1"/>
  <c r="G26" i="1"/>
  <c r="W25" i="1"/>
  <c r="Z25" i="1" s="1"/>
  <c r="O25" i="1"/>
  <c r="L25" i="1"/>
  <c r="U24" i="1"/>
  <c r="W24" i="1" s="1"/>
  <c r="Z24" i="1" s="1"/>
  <c r="O24" i="1"/>
  <c r="Q24" i="1" s="1"/>
  <c r="L24" i="1"/>
  <c r="G24" i="1"/>
  <c r="U23" i="1"/>
  <c r="W23" i="1" s="1"/>
  <c r="Z23" i="1" s="1"/>
  <c r="O23" i="1"/>
  <c r="Q23" i="1" s="1"/>
  <c r="L23" i="1"/>
  <c r="U22" i="1"/>
  <c r="O22" i="1"/>
  <c r="Q22" i="1" s="1"/>
  <c r="L22" i="1"/>
  <c r="U21" i="1"/>
  <c r="W21" i="1" s="1"/>
  <c r="Z21" i="1" s="1"/>
  <c r="O21" i="1"/>
  <c r="Q21" i="1" s="1"/>
  <c r="L21" i="1"/>
  <c r="G21" i="1"/>
  <c r="U20" i="1"/>
  <c r="W20" i="1" s="1"/>
  <c r="Z20" i="1" s="1"/>
  <c r="O20" i="1"/>
  <c r="Q20" i="1" s="1"/>
  <c r="T20" i="1" s="1"/>
  <c r="L20" i="1"/>
  <c r="U19" i="1"/>
  <c r="O19" i="1"/>
  <c r="Q19" i="1" s="1"/>
  <c r="L19" i="1"/>
  <c r="U18" i="1"/>
  <c r="O18" i="1"/>
  <c r="Q18" i="1" s="1"/>
  <c r="L18" i="1"/>
  <c r="G18" i="1"/>
  <c r="U17" i="1"/>
  <c r="W17" i="1" s="1"/>
  <c r="Z17" i="1" s="1"/>
  <c r="O17" i="1"/>
  <c r="Q17" i="1" s="1"/>
  <c r="T17" i="1" s="1"/>
  <c r="L17" i="1"/>
  <c r="G17" i="1"/>
  <c r="U16" i="1"/>
  <c r="W16" i="1" s="1"/>
  <c r="Z16" i="1" s="1"/>
  <c r="O16" i="1"/>
  <c r="Q16" i="1" s="1"/>
  <c r="L16" i="1"/>
  <c r="G16" i="1"/>
  <c r="U15" i="1"/>
  <c r="W15" i="1" s="1"/>
  <c r="Z15" i="1" s="1"/>
  <c r="O15" i="1"/>
  <c r="Q15" i="1" s="1"/>
  <c r="L15" i="1"/>
  <c r="G15" i="1"/>
  <c r="U14" i="1"/>
  <c r="W14" i="1" s="1"/>
  <c r="Z14" i="1" s="1"/>
  <c r="O14" i="1"/>
  <c r="Q14" i="1" s="1"/>
  <c r="L14" i="1"/>
  <c r="G14" i="1"/>
  <c r="U13" i="1"/>
  <c r="W13" i="1" s="1"/>
  <c r="O13" i="1"/>
  <c r="Q13" i="1" s="1"/>
  <c r="D11" i="1"/>
  <c r="T19" i="1" l="1"/>
  <c r="T24" i="1"/>
  <c r="T21" i="1"/>
  <c r="C34" i="1"/>
  <c r="C35" i="1" s="1"/>
  <c r="T22" i="1"/>
  <c r="T23" i="1"/>
  <c r="T26" i="1"/>
  <c r="O11" i="1"/>
  <c r="Q11" i="1" s="1"/>
  <c r="T11" i="1" s="1"/>
  <c r="U11" i="1"/>
  <c r="W11" i="1" s="1"/>
  <c r="E12" i="1"/>
  <c r="G12" i="1" s="1"/>
  <c r="K12" i="1" s="1"/>
  <c r="E11" i="1"/>
  <c r="T14" i="1"/>
  <c r="E10" i="1"/>
  <c r="E9" i="1"/>
  <c r="T15" i="1"/>
  <c r="T18" i="1"/>
  <c r="T13" i="1"/>
  <c r="K31" i="1"/>
  <c r="K18" i="1"/>
  <c r="K30" i="1"/>
  <c r="K28" i="1"/>
  <c r="T12" i="1"/>
  <c r="O10" i="1"/>
  <c r="Q10" i="1" s="1"/>
  <c r="T10" i="1" s="1"/>
  <c r="U10" i="1"/>
  <c r="W10" i="1" s="1"/>
  <c r="I9" i="1"/>
  <c r="O9" i="1"/>
  <c r="U12" i="1"/>
  <c r="K16" i="1"/>
  <c r="K19" i="1"/>
  <c r="K24" i="1"/>
  <c r="K29" i="1"/>
  <c r="K15" i="1"/>
  <c r="K25" i="1"/>
  <c r="K21" i="1"/>
  <c r="K22" i="1"/>
  <c r="K14" i="1"/>
  <c r="K20" i="1"/>
  <c r="K26" i="1"/>
  <c r="K17" i="1"/>
  <c r="Q25" i="1"/>
  <c r="G27" i="1"/>
  <c r="L34" i="1"/>
  <c r="E34" i="1" l="1"/>
  <c r="E35" i="1" s="1"/>
  <c r="G9" i="1"/>
  <c r="W34" i="1"/>
  <c r="O34" i="1"/>
  <c r="K9" i="1"/>
  <c r="U34" i="1"/>
  <c r="G34" i="1"/>
  <c r="K27" i="1"/>
  <c r="L35" i="1"/>
  <c r="T34" i="1"/>
  <c r="T9" i="1"/>
  <c r="P9" i="1"/>
  <c r="Q9" i="1"/>
  <c r="Q34" i="1"/>
  <c r="P9" i="1" a="1"/>
  <c r="P3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<sst xmlns="http://schemas.openxmlformats.org/spreadsheetml/2006/main" count="74" uniqueCount="55">
  <si>
    <t>Sum</t>
  </si>
  <si>
    <t>Kolle</t>
  </si>
  <si>
    <t>Kjønnsfordeling</t>
  </si>
  <si>
    <t>Sum i %</t>
  </si>
  <si>
    <t>Rest</t>
  </si>
  <si>
    <t>overføres 23</t>
  </si>
  <si>
    <t>Kvotene er fordelt matematisk på de enkelte dyrekategorier med avrunding ved passering av 0,5. Dvs. 0,6 har gitt dyr av aktuell kategori, mens 0,4 ikke har gitt. Det jevnes ut over år ved bruk av restbrøker slik at et lag som hadde 0,4 stor okse i 2022 vil få 0,4 + 0,4= 0,8 stor okse i 2023. Tilsvarende vil et lag som hadde 0,6 okse i 2022 få 0,6-0,4 stor okse i 2023.</t>
  </si>
  <si>
    <t>Bellinga</t>
  </si>
  <si>
    <t>Østkjølen</t>
  </si>
  <si>
    <t>Tronkjølen</t>
  </si>
  <si>
    <t>Tronkjølen, Aumåsen</t>
  </si>
  <si>
    <t>Okse 30%</t>
  </si>
  <si>
    <t>20% liten okse, maks 5 spir</t>
  </si>
  <si>
    <t>10% stor okse</t>
  </si>
  <si>
    <t>Kolle 20%</t>
  </si>
  <si>
    <t>Kalv/ 1,5 års ku</t>
  </si>
  <si>
    <t>Stor okse</t>
  </si>
  <si>
    <t>Liten okse</t>
  </si>
  <si>
    <t>Tildelt</t>
  </si>
  <si>
    <t>stor okse</t>
  </si>
  <si>
    <t>Andel</t>
  </si>
  <si>
    <t xml:space="preserve">Andel </t>
  </si>
  <si>
    <t>liten okse</t>
  </si>
  <si>
    <t>kalv/1,5 kolle</t>
  </si>
  <si>
    <t>Naustervola, Sivildalen</t>
  </si>
  <si>
    <t>Naustervola, Måna</t>
  </si>
  <si>
    <t>Naustervola, Egnund</t>
  </si>
  <si>
    <t>Naustervola, Strålsjøåsen</t>
  </si>
  <si>
    <t>Dokkan - Baugsberget</t>
  </si>
  <si>
    <t>Blåvola</t>
  </si>
  <si>
    <t>Vardlia</t>
  </si>
  <si>
    <t>Urlia</t>
  </si>
  <si>
    <t>Svartbekkjølen</t>
  </si>
  <si>
    <t>Viltstellområde 4, Høyåsen</t>
  </si>
  <si>
    <t>Viltstellomr. 4, Hammermåna&amp;Dølplasslia</t>
  </si>
  <si>
    <t>Viltstellomr. 4,Haustdalen og Kjemsjøsetra</t>
  </si>
  <si>
    <t>Røskåsen</t>
  </si>
  <si>
    <t>Kolletvola/Follandsvangen</t>
  </si>
  <si>
    <t>Breisjøen/Holmsjøen</t>
  </si>
  <si>
    <t>Øvre Aumdalen/Dølbekken</t>
  </si>
  <si>
    <t>Kalv/1,5år ku</t>
  </si>
  <si>
    <t>Flatsætra/Nyhussætra</t>
  </si>
  <si>
    <t>Kolve</t>
  </si>
  <si>
    <t>Einun</t>
  </si>
  <si>
    <t>kalv/1,5 års kolle</t>
  </si>
  <si>
    <t>Ekstradyr</t>
  </si>
  <si>
    <t>Kvote 23</t>
  </si>
  <si>
    <t>Andel Stor okse</t>
  </si>
  <si>
    <t>Rest 24</t>
  </si>
  <si>
    <t>koller</t>
  </si>
  <si>
    <t>Tildelt kolle</t>
  </si>
  <si>
    <t>Elgkvoter Alvdal Utmarksråd 2023</t>
  </si>
  <si>
    <t xml:space="preserve">Kvote 22 </t>
  </si>
  <si>
    <t>Andel kalv/u</t>
  </si>
  <si>
    <t>Tildelt kalv/u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</si>
</sst>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sz val="8"/>
      <color rgb="FF000000"/>
      <name val="Calibri"/>
      <family val="2"/>
      <scheme val="minor"/>
    </font>
    <font>
      <b/>
      <sz val="10"/>
      <color rgb="FF000000"/>
      <name val="Calibri"/>
      <family val="2"/>
      <scheme val="minor"/>
    </font>
    <font>
      <b/>
      <sz val="10"/>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double">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4" fillId="0" borderId="0" applyFont="0" applyFill="0" applyBorder="0" applyAlignment="0" applyProtection="0"/>
  </cellStyleXfs>
  <cellXfs count="82">
    <xf numFmtId="0" fontId="0" fillId="0" borderId="0" xfId="0"/>
    <xf numFmtId="0" fontId="2" fillId="0" borderId="0" xfId="0" applyFont="1"/>
    <xf numFmtId="0" fontId="1" fillId="0" borderId="6" xfId="0" applyFont="1" applyBorder="1"/>
    <xf numFmtId="0" fontId="1" fillId="0" borderId="0" xfId="0" applyFont="1"/>
    <xf numFmtId="9" fontId="1" fillId="0" borderId="0" xfId="1" applyFont="1" applyBorder="1" applyAlignment="1">
      <alignment horizontal="center"/>
    </xf>
    <xf numFmtId="9" fontId="1" fillId="3" borderId="0" xfId="1" applyFont="1" applyFill="1" applyBorder="1" applyAlignment="1">
      <alignment horizontal="center"/>
    </xf>
    <xf numFmtId="0" fontId="5" fillId="0" borderId="0" xfId="0" applyFont="1"/>
    <xf numFmtId="9" fontId="5" fillId="0" borderId="0" xfId="0" applyNumberFormat="1" applyFont="1"/>
    <xf numFmtId="0" fontId="8" fillId="4"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5" fillId="0" borderId="8" xfId="0" applyFont="1" applyBorder="1" applyAlignment="1">
      <alignment horizontal="center" vertical="center"/>
    </xf>
    <xf numFmtId="0" fontId="5" fillId="4" borderId="0" xfId="0" applyFont="1" applyFill="1" applyAlignment="1">
      <alignment horizont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9" fontId="5" fillId="0" borderId="4" xfId="1" applyFont="1" applyBorder="1" applyAlignment="1">
      <alignment vertical="center"/>
    </xf>
    <xf numFmtId="9" fontId="8" fillId="4" borderId="0" xfId="0" applyNumberFormat="1" applyFont="1" applyFill="1" applyAlignment="1">
      <alignment horizontal="center"/>
    </xf>
    <xf numFmtId="9" fontId="8" fillId="0" borderId="10" xfId="0" applyNumberFormat="1" applyFont="1" applyBorder="1" applyAlignment="1">
      <alignment horizontal="center"/>
    </xf>
    <xf numFmtId="9" fontId="8" fillId="0" borderId="25" xfId="0" applyNumberFormat="1" applyFont="1" applyBorder="1" applyAlignment="1">
      <alignment horizontal="center"/>
    </xf>
    <xf numFmtId="164" fontId="8" fillId="0" borderId="1" xfId="0" applyNumberFormat="1" applyFont="1" applyBorder="1" applyAlignment="1">
      <alignment horizontal="center" vertical="center"/>
    </xf>
    <xf numFmtId="164" fontId="8" fillId="3" borderId="1"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6"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7" fillId="0" borderId="26" xfId="0" applyFont="1" applyBorder="1" applyAlignment="1">
      <alignment horizontal="center" vertical="center"/>
    </xf>
    <xf numFmtId="164" fontId="7" fillId="2" borderId="26" xfId="0" applyNumberFormat="1" applyFont="1" applyFill="1" applyBorder="1" applyAlignment="1">
      <alignment horizontal="center" vertical="center"/>
    </xf>
    <xf numFmtId="164" fontId="7" fillId="3" borderId="26" xfId="0" applyNumberFormat="1" applyFont="1" applyFill="1" applyBorder="1" applyAlignment="1">
      <alignment horizontal="center" vertical="center"/>
    </xf>
    <xf numFmtId="164" fontId="7" fillId="6" borderId="26" xfId="0" applyNumberFormat="1" applyFont="1" applyFill="1" applyBorder="1" applyAlignment="1">
      <alignment horizontal="center" vertical="center"/>
    </xf>
    <xf numFmtId="0" fontId="5" fillId="3" borderId="0" xfId="0" applyFont="1" applyFill="1"/>
    <xf numFmtId="0" fontId="5" fillId="6" borderId="0" xfId="0" applyFont="1" applyFill="1"/>
    <xf numFmtId="0" fontId="6" fillId="0" borderId="6" xfId="0" applyFont="1" applyBorder="1" applyAlignment="1">
      <alignment horizontal="center"/>
    </xf>
    <xf numFmtId="0" fontId="6" fillId="3" borderId="6" xfId="0" applyFont="1" applyFill="1" applyBorder="1" applyAlignment="1">
      <alignment horizontal="center"/>
    </xf>
    <xf numFmtId="1" fontId="6" fillId="3" borderId="6" xfId="0" applyNumberFormat="1" applyFont="1" applyFill="1" applyBorder="1" applyAlignment="1">
      <alignment horizontal="center"/>
    </xf>
    <xf numFmtId="1" fontId="6" fillId="6" borderId="6" xfId="0" applyNumberFormat="1" applyFont="1" applyFill="1" applyBorder="1" applyAlignment="1">
      <alignment horizontal="center"/>
    </xf>
    <xf numFmtId="164" fontId="9" fillId="5" borderId="1" xfId="0" applyNumberFormat="1" applyFont="1" applyFill="1" applyBorder="1" applyAlignment="1">
      <alignment horizontal="center" vertical="center"/>
    </xf>
    <xf numFmtId="164" fontId="9" fillId="5" borderId="26" xfId="0" applyNumberFormat="1" applyFont="1" applyFill="1" applyBorder="1" applyAlignment="1">
      <alignment horizontal="center" vertical="center"/>
    </xf>
    <xf numFmtId="1" fontId="10" fillId="5" borderId="6" xfId="0" applyNumberFormat="1" applyFont="1" applyFill="1" applyBorder="1" applyAlignment="1">
      <alignment horizontal="center"/>
    </xf>
    <xf numFmtId="0" fontId="10" fillId="5" borderId="0" xfId="0" applyFont="1" applyFill="1"/>
    <xf numFmtId="0" fontId="10" fillId="5" borderId="9" xfId="0" applyFont="1" applyFill="1" applyBorder="1" applyAlignment="1">
      <alignment horizontal="center" vertical="center"/>
    </xf>
    <xf numFmtId="9" fontId="9" fillId="5" borderId="10" xfId="0" applyNumberFormat="1" applyFont="1" applyFill="1" applyBorder="1" applyAlignment="1">
      <alignment horizontal="center"/>
    </xf>
    <xf numFmtId="1" fontId="10" fillId="3" borderId="6" xfId="0" applyNumberFormat="1" applyFont="1" applyFill="1" applyBorder="1" applyAlignment="1">
      <alignment horizontal="center"/>
    </xf>
    <xf numFmtId="0" fontId="10" fillId="3" borderId="0" xfId="0" applyFont="1" applyFill="1"/>
    <xf numFmtId="0" fontId="10" fillId="5" borderId="24" xfId="0" applyFont="1" applyFill="1" applyBorder="1" applyAlignment="1">
      <alignment horizontal="center" vertical="center"/>
    </xf>
    <xf numFmtId="9" fontId="9" fillId="5" borderId="25" xfId="0" applyNumberFormat="1" applyFont="1" applyFill="1" applyBorder="1" applyAlignment="1">
      <alignment horizontal="center"/>
    </xf>
    <xf numFmtId="0" fontId="10" fillId="5" borderId="27" xfId="0" applyFont="1" applyFill="1" applyBorder="1" applyAlignment="1">
      <alignment horizontal="center" vertical="center"/>
    </xf>
    <xf numFmtId="0" fontId="5" fillId="0" borderId="28" xfId="0" applyFont="1" applyBorder="1" applyAlignment="1">
      <alignment horizontal="center" vertical="center"/>
    </xf>
    <xf numFmtId="9" fontId="9" fillId="5" borderId="29" xfId="0" applyNumberFormat="1" applyFont="1" applyFill="1" applyBorder="1" applyAlignment="1">
      <alignment horizontal="center"/>
    </xf>
    <xf numFmtId="9" fontId="8" fillId="0" borderId="30" xfId="0" applyNumberFormat="1" applyFont="1" applyBorder="1" applyAlignment="1">
      <alignment horizontal="center"/>
    </xf>
    <xf numFmtId="164" fontId="8" fillId="6" borderId="4" xfId="0" applyNumberFormat="1" applyFont="1" applyFill="1" applyBorder="1" applyAlignment="1">
      <alignment horizontal="center" vertical="center"/>
    </xf>
    <xf numFmtId="164" fontId="7" fillId="6" borderId="4" xfId="0" applyNumberFormat="1" applyFont="1" applyFill="1" applyBorder="1" applyAlignment="1">
      <alignment horizontal="center" vertical="center"/>
    </xf>
    <xf numFmtId="164" fontId="7" fillId="6" borderId="31" xfId="0" applyNumberFormat="1" applyFont="1" applyFill="1" applyBorder="1" applyAlignment="1">
      <alignment horizontal="center" vertical="center"/>
    </xf>
    <xf numFmtId="164" fontId="3" fillId="6" borderId="4" xfId="0" applyNumberFormat="1" applyFont="1" applyFill="1" applyBorder="1" applyAlignment="1">
      <alignment horizontal="center" vertical="center"/>
    </xf>
    <xf numFmtId="0" fontId="10" fillId="3" borderId="26" xfId="0" applyFont="1" applyFill="1" applyBorder="1"/>
    <xf numFmtId="0" fontId="2" fillId="6" borderId="8" xfId="0" applyFont="1" applyFill="1" applyBorder="1"/>
    <xf numFmtId="1" fontId="10" fillId="3" borderId="32" xfId="0" applyNumberFormat="1" applyFont="1" applyFill="1" applyBorder="1" applyAlignment="1">
      <alignment horizontal="center"/>
    </xf>
    <xf numFmtId="1" fontId="1" fillId="6" borderId="33" xfId="0" applyNumberFormat="1" applyFont="1" applyFill="1" applyBorder="1" applyAlignment="1">
      <alignment horizont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10" fillId="0" borderId="16" xfId="0" applyFont="1" applyBorder="1"/>
    <xf numFmtId="0" fontId="10" fillId="0" borderId="17" xfId="0" applyFont="1" applyBorder="1"/>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10" fillId="0" borderId="19" xfId="0" applyFont="1" applyBorder="1" applyAlignment="1">
      <alignment horizontal="left"/>
    </xf>
    <xf numFmtId="0" fontId="10" fillId="0" borderId="13" xfId="0" applyFont="1" applyBorder="1" applyAlignment="1">
      <alignment horizontal="left"/>
    </xf>
    <xf numFmtId="9" fontId="10" fillId="2" borderId="21" xfId="0" applyNumberFormat="1" applyFont="1" applyFill="1" applyBorder="1" applyAlignment="1">
      <alignment horizontal="center"/>
    </xf>
    <xf numFmtId="0" fontId="10" fillId="2" borderId="11" xfId="0" applyFont="1" applyFill="1" applyBorder="1" applyAlignment="1">
      <alignment horizontal="center"/>
    </xf>
    <xf numFmtId="9" fontId="10" fillId="2" borderId="22" xfId="0" applyNumberFormat="1" applyFont="1" applyFill="1" applyBorder="1" applyAlignment="1">
      <alignment horizontal="center"/>
    </xf>
    <xf numFmtId="0" fontId="10" fillId="2" borderId="12" xfId="0" applyFont="1" applyFill="1" applyBorder="1" applyAlignment="1">
      <alignment horizontal="center"/>
    </xf>
    <xf numFmtId="0" fontId="10" fillId="0" borderId="18" xfId="0" applyFont="1" applyBorder="1" applyAlignment="1">
      <alignment horizontal="left" vertical="center"/>
    </xf>
    <xf numFmtId="0" fontId="5"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1" fillId="0" borderId="8" xfId="0" applyFont="1" applyBorder="1" applyAlignment="1">
      <alignment horizontal="center"/>
    </xf>
    <xf numFmtId="0" fontId="11" fillId="0" borderId="0" xfId="0" applyFont="1" applyAlignment="1">
      <alignment horizontal="center" vertical="center"/>
    </xf>
    <xf numFmtId="0" fontId="5" fillId="0" borderId="0" xfId="0" applyFont="1" applyAlignment="1">
      <alignment horizontal="center" vertical="center"/>
    </xf>
    <xf numFmtId="0" fontId="10" fillId="0" borderId="23" xfId="0" applyFont="1" applyBorder="1" applyAlignment="1">
      <alignment horizontal="left"/>
    </xf>
    <xf numFmtId="0" fontId="10" fillId="0" borderId="20" xfId="0" applyFont="1" applyBorder="1" applyAlignment="1">
      <alignment horizontal="left"/>
    </xf>
  </cellXfs>
  <cellStyles count="2">
    <cellStyle name="Normal" xfId="0" builtinId="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674E-7E63-4591-8617-779DB5FA0B9B}">
  <sheetPr>
    <pageSetUpPr fitToPage="1"/>
  </sheetPr>
  <dimension ref="A1:AD37"/>
  <sheetViews>
    <sheetView tabSelected="1" zoomScaleNormal="100" workbookViewId="0">
      <pane ySplit="8" topLeftCell="A9" activePane="bottomLeft" state="frozen"/>
      <selection pane="bottomLeft" activeCell="D1" sqref="D1:AA6"/>
    </sheetView>
  </sheetViews>
  <sheetFormatPr baseColWidth="10" defaultRowHeight="14.4" x14ac:dyDescent="0.3"/>
  <cols>
    <col min="1" max="1" width="11.5546875" customWidth="1"/>
    <col min="2" max="2" width="21.88671875" customWidth="1"/>
    <col min="3" max="3" width="7.33203125" customWidth="1"/>
    <col min="4" max="4" width="0.6640625" customWidth="1"/>
    <col min="5" max="5" width="9.33203125" customWidth="1"/>
    <col min="6" max="6" width="7.33203125" customWidth="1"/>
    <col min="7" max="7" width="7.44140625" customWidth="1"/>
    <col min="8" max="8" width="11.77734375" customWidth="1"/>
    <col min="9" max="9" width="8.6640625" customWidth="1"/>
    <col min="10" max="10" width="8.44140625" customWidth="1"/>
    <col min="11" max="11" width="8.5546875" customWidth="1"/>
    <col min="12" max="12" width="8.21875" customWidth="1"/>
    <col min="13" max="13" width="8.44140625" customWidth="1"/>
    <col min="14" max="14" width="6.88671875" customWidth="1"/>
    <col min="15" max="15" width="7.33203125" customWidth="1"/>
    <col min="16" max="16" width="7.44140625" customWidth="1"/>
    <col min="17" max="17" width="7.6640625" customWidth="1"/>
    <col min="18" max="18" width="7.33203125" customWidth="1"/>
    <col min="19" max="19" width="9" customWidth="1"/>
    <col min="20" max="20" width="5.88671875" customWidth="1"/>
    <col min="21" max="21" width="8.33203125" customWidth="1"/>
    <col min="22" max="22" width="7.44140625" customWidth="1"/>
    <col min="23" max="23" width="8.109375" customWidth="1"/>
    <col min="24" max="25" width="8.33203125" customWidth="1"/>
    <col min="26" max="26" width="8.6640625" customWidth="1"/>
    <col min="27" max="27" width="11.6640625" customWidth="1"/>
  </cols>
  <sheetData>
    <row r="1" spans="1:30" ht="15.75" customHeight="1" thickBot="1" x14ac:dyDescent="0.35">
      <c r="A1" s="73"/>
      <c r="B1" s="73"/>
      <c r="C1" s="73"/>
      <c r="D1" s="78" t="s">
        <v>51</v>
      </c>
      <c r="E1" s="79"/>
      <c r="F1" s="79"/>
      <c r="G1" s="79"/>
      <c r="H1" s="79"/>
      <c r="I1" s="79"/>
      <c r="J1" s="79"/>
      <c r="K1" s="79"/>
      <c r="L1" s="79"/>
      <c r="M1" s="79"/>
      <c r="N1" s="79"/>
      <c r="O1" s="79"/>
      <c r="P1" s="79"/>
      <c r="Q1" s="79"/>
      <c r="R1" s="79"/>
      <c r="S1" s="79"/>
      <c r="T1" s="79"/>
      <c r="U1" s="79"/>
      <c r="V1" s="79"/>
      <c r="W1" s="79"/>
      <c r="X1" s="79"/>
      <c r="Y1" s="79"/>
      <c r="Z1" s="79"/>
      <c r="AA1" s="79"/>
      <c r="AB1" s="6"/>
      <c r="AC1" s="6"/>
      <c r="AD1" s="6"/>
    </row>
    <row r="2" spans="1:30" ht="15" customHeight="1" x14ac:dyDescent="0.3">
      <c r="A2" s="80" t="s">
        <v>2</v>
      </c>
      <c r="B2" s="81"/>
      <c r="C2" s="81"/>
      <c r="D2" s="79"/>
      <c r="E2" s="79"/>
      <c r="F2" s="79"/>
      <c r="G2" s="79"/>
      <c r="H2" s="79"/>
      <c r="I2" s="79"/>
      <c r="J2" s="79"/>
      <c r="K2" s="79"/>
      <c r="L2" s="79"/>
      <c r="M2" s="79"/>
      <c r="N2" s="79"/>
      <c r="O2" s="79"/>
      <c r="P2" s="79"/>
      <c r="Q2" s="79"/>
      <c r="R2" s="79"/>
      <c r="S2" s="79"/>
      <c r="T2" s="79"/>
      <c r="U2" s="79"/>
      <c r="V2" s="79"/>
      <c r="W2" s="79"/>
      <c r="X2" s="79"/>
      <c r="Y2" s="79"/>
      <c r="Z2" s="79"/>
      <c r="AA2" s="79"/>
      <c r="AB2" s="6"/>
      <c r="AC2" s="6" t="s">
        <v>16</v>
      </c>
      <c r="AD2" s="7">
        <v>0.1</v>
      </c>
    </row>
    <row r="3" spans="1:30" ht="15" customHeight="1" x14ac:dyDescent="0.3">
      <c r="A3" s="72" t="s">
        <v>11</v>
      </c>
      <c r="B3" s="66" t="s">
        <v>12</v>
      </c>
      <c r="C3" s="67"/>
      <c r="D3" s="79"/>
      <c r="E3" s="79"/>
      <c r="F3" s="79"/>
      <c r="G3" s="79"/>
      <c r="H3" s="79"/>
      <c r="I3" s="79"/>
      <c r="J3" s="79"/>
      <c r="K3" s="79"/>
      <c r="L3" s="79"/>
      <c r="M3" s="79"/>
      <c r="N3" s="79"/>
      <c r="O3" s="79"/>
      <c r="P3" s="79"/>
      <c r="Q3" s="79"/>
      <c r="R3" s="79"/>
      <c r="S3" s="79"/>
      <c r="T3" s="79"/>
      <c r="U3" s="79"/>
      <c r="V3" s="79"/>
      <c r="W3" s="79"/>
      <c r="X3" s="79"/>
      <c r="Y3" s="79"/>
      <c r="Z3" s="79"/>
      <c r="AA3" s="79"/>
      <c r="AB3" s="6"/>
      <c r="AC3" s="6" t="s">
        <v>17</v>
      </c>
      <c r="AD3" s="7">
        <v>0.2</v>
      </c>
    </row>
    <row r="4" spans="1:30" ht="15.75" customHeight="1" x14ac:dyDescent="0.3">
      <c r="A4" s="72"/>
      <c r="B4" s="66" t="s">
        <v>13</v>
      </c>
      <c r="C4" s="67"/>
      <c r="D4" s="79"/>
      <c r="E4" s="79"/>
      <c r="F4" s="79"/>
      <c r="G4" s="79"/>
      <c r="H4" s="79"/>
      <c r="I4" s="79"/>
      <c r="J4" s="79"/>
      <c r="K4" s="79"/>
      <c r="L4" s="79"/>
      <c r="M4" s="79"/>
      <c r="N4" s="79"/>
      <c r="O4" s="79"/>
      <c r="P4" s="79"/>
      <c r="Q4" s="79"/>
      <c r="R4" s="79"/>
      <c r="S4" s="79"/>
      <c r="T4" s="79"/>
      <c r="U4" s="79"/>
      <c r="V4" s="79"/>
      <c r="W4" s="79"/>
      <c r="X4" s="79"/>
      <c r="Y4" s="79"/>
      <c r="Z4" s="79"/>
      <c r="AA4" s="79"/>
      <c r="AB4" s="6"/>
      <c r="AC4" s="6" t="s">
        <v>1</v>
      </c>
      <c r="AD4" s="7">
        <v>0.2</v>
      </c>
    </row>
    <row r="5" spans="1:30" ht="15.75" customHeight="1" x14ac:dyDescent="0.3">
      <c r="A5" s="60" t="s">
        <v>14</v>
      </c>
      <c r="B5" s="68">
        <v>0.2</v>
      </c>
      <c r="C5" s="69"/>
      <c r="D5" s="79"/>
      <c r="E5" s="79"/>
      <c r="F5" s="79"/>
      <c r="G5" s="79"/>
      <c r="H5" s="79"/>
      <c r="I5" s="79"/>
      <c r="J5" s="79"/>
      <c r="K5" s="79"/>
      <c r="L5" s="79"/>
      <c r="M5" s="79"/>
      <c r="N5" s="79"/>
      <c r="O5" s="79"/>
      <c r="P5" s="79"/>
      <c r="Q5" s="79"/>
      <c r="R5" s="79"/>
      <c r="S5" s="79"/>
      <c r="T5" s="79"/>
      <c r="U5" s="79"/>
      <c r="V5" s="79"/>
      <c r="W5" s="79"/>
      <c r="X5" s="79"/>
      <c r="Y5" s="79"/>
      <c r="Z5" s="79"/>
      <c r="AA5" s="79"/>
      <c r="AB5" s="6"/>
      <c r="AC5" s="6" t="s">
        <v>40</v>
      </c>
      <c r="AD5" s="7">
        <v>0.5</v>
      </c>
    </row>
    <row r="6" spans="1:30" ht="15.75" customHeight="1" thickBot="1" x14ac:dyDescent="0.35">
      <c r="A6" s="61" t="s">
        <v>15</v>
      </c>
      <c r="B6" s="70">
        <v>0.5</v>
      </c>
      <c r="C6" s="71"/>
      <c r="D6" s="79"/>
      <c r="E6" s="79"/>
      <c r="F6" s="79"/>
      <c r="G6" s="79"/>
      <c r="H6" s="79"/>
      <c r="I6" s="79"/>
      <c r="J6" s="79"/>
      <c r="K6" s="79"/>
      <c r="L6" s="79"/>
      <c r="M6" s="79"/>
      <c r="N6" s="79"/>
      <c r="O6" s="79"/>
      <c r="P6" s="79"/>
      <c r="Q6" s="79"/>
      <c r="R6" s="79"/>
      <c r="S6" s="79"/>
      <c r="T6" s="79"/>
      <c r="U6" s="79"/>
      <c r="V6" s="79"/>
      <c r="W6" s="79"/>
      <c r="X6" s="79"/>
      <c r="Y6" s="79"/>
      <c r="Z6" s="79"/>
      <c r="AA6" s="79"/>
      <c r="AB6" s="6"/>
      <c r="AC6" s="6"/>
      <c r="AD6" s="6"/>
    </row>
    <row r="7" spans="1:30" ht="15" thickTop="1" x14ac:dyDescent="0.3">
      <c r="A7" s="74"/>
      <c r="B7" s="75"/>
      <c r="C7" s="13" t="s">
        <v>52</v>
      </c>
      <c r="D7" s="14"/>
      <c r="E7" s="15" t="s">
        <v>20</v>
      </c>
      <c r="F7" s="15" t="s">
        <v>18</v>
      </c>
      <c r="G7" s="15" t="s">
        <v>4</v>
      </c>
      <c r="H7" s="40" t="s">
        <v>46</v>
      </c>
      <c r="I7" s="15" t="s">
        <v>47</v>
      </c>
      <c r="J7" s="40" t="s">
        <v>18</v>
      </c>
      <c r="K7" s="15" t="s">
        <v>4</v>
      </c>
      <c r="L7" s="15" t="s">
        <v>21</v>
      </c>
      <c r="M7" s="44" t="s">
        <v>18</v>
      </c>
      <c r="N7" s="16" t="s">
        <v>48</v>
      </c>
      <c r="O7" s="16" t="s">
        <v>20</v>
      </c>
      <c r="P7" s="16" t="s">
        <v>18</v>
      </c>
      <c r="Q7" s="16" t="s">
        <v>4</v>
      </c>
      <c r="R7" s="16" t="s">
        <v>21</v>
      </c>
      <c r="S7" s="44" t="s">
        <v>50</v>
      </c>
      <c r="T7" s="16" t="s">
        <v>4</v>
      </c>
      <c r="U7" s="16" t="s">
        <v>20</v>
      </c>
      <c r="V7" s="16" t="s">
        <v>18</v>
      </c>
      <c r="W7" s="16" t="s">
        <v>4</v>
      </c>
      <c r="X7" s="16" t="s">
        <v>53</v>
      </c>
      <c r="Y7" s="46" t="s">
        <v>54</v>
      </c>
      <c r="Z7" s="47" t="s">
        <v>48</v>
      </c>
      <c r="AA7" s="6"/>
      <c r="AB7" s="6"/>
      <c r="AC7" s="6"/>
      <c r="AD7" s="6"/>
    </row>
    <row r="8" spans="1:30" ht="15" thickBot="1" x14ac:dyDescent="0.35">
      <c r="A8" s="76"/>
      <c r="B8" s="77"/>
      <c r="C8" s="17"/>
      <c r="D8" s="18"/>
      <c r="E8" s="19" t="s">
        <v>16</v>
      </c>
      <c r="F8" s="19" t="s">
        <v>19</v>
      </c>
      <c r="G8" s="19" t="s">
        <v>5</v>
      </c>
      <c r="H8" s="41"/>
      <c r="I8" s="19"/>
      <c r="J8" s="41" t="s">
        <v>16</v>
      </c>
      <c r="K8" s="19">
        <v>20.239999999999998</v>
      </c>
      <c r="L8" s="19" t="s">
        <v>22</v>
      </c>
      <c r="M8" s="45" t="s">
        <v>22</v>
      </c>
      <c r="N8" s="20"/>
      <c r="O8" s="20" t="s">
        <v>1</v>
      </c>
      <c r="P8" s="20" t="s">
        <v>1</v>
      </c>
      <c r="Q8" s="20" t="s">
        <v>5</v>
      </c>
      <c r="R8" s="20" t="s">
        <v>49</v>
      </c>
      <c r="S8" s="45"/>
      <c r="T8" s="20"/>
      <c r="U8" s="20" t="s">
        <v>23</v>
      </c>
      <c r="V8" s="20" t="s">
        <v>44</v>
      </c>
      <c r="W8" s="20" t="s">
        <v>5</v>
      </c>
      <c r="X8" s="20"/>
      <c r="Y8" s="48"/>
      <c r="Z8" s="49"/>
      <c r="AA8" s="6"/>
      <c r="AB8" s="6"/>
      <c r="AC8" s="6"/>
      <c r="AD8" s="6"/>
    </row>
    <row r="9" spans="1:30" ht="16.2" thickBot="1" x14ac:dyDescent="0.35">
      <c r="A9" s="64" t="s">
        <v>7</v>
      </c>
      <c r="B9" s="65"/>
      <c r="C9" s="21">
        <f>J9+M9+S9+V9</f>
        <v>7</v>
      </c>
      <c r="D9" s="8"/>
      <c r="E9" s="22">
        <f>C9*AD2</f>
        <v>0.70000000000000007</v>
      </c>
      <c r="F9" s="23">
        <v>1</v>
      </c>
      <c r="G9" s="22">
        <f>E9-F9</f>
        <v>-0.29999999999999993</v>
      </c>
      <c r="H9" s="36">
        <v>7</v>
      </c>
      <c r="I9" s="22">
        <f>C9*0.1</f>
        <v>0.70000000000000007</v>
      </c>
      <c r="J9" s="36">
        <v>0</v>
      </c>
      <c r="K9" s="22">
        <f>I9+G9</f>
        <v>0.40000000000000013</v>
      </c>
      <c r="L9" s="22">
        <f>H9*0.2</f>
        <v>1.4000000000000001</v>
      </c>
      <c r="M9" s="36">
        <v>2</v>
      </c>
      <c r="N9" s="22">
        <f>K9+L9-2</f>
        <v>-0.19999999999999973</v>
      </c>
      <c r="O9" s="22">
        <f>C9*AD4</f>
        <v>1.4000000000000001</v>
      </c>
      <c r="P9" s="24" cm="1">
        <f t="array" aca="1" ref="P9" ca="1">P9:P34</f>
        <v>0</v>
      </c>
      <c r="Q9" s="22">
        <f t="shared" ref="Q9:Q24" ca="1" si="0">O9-P9</f>
        <v>0.40000000000000013</v>
      </c>
      <c r="R9" s="22">
        <f t="shared" ref="R9:R15" si="1">H9*0.2</f>
        <v>1.4000000000000001</v>
      </c>
      <c r="S9" s="36">
        <v>2</v>
      </c>
      <c r="T9" s="22">
        <f t="shared" ref="T9:T15" ca="1" si="2">Q9+R9-S9</f>
        <v>-0.19999999999999973</v>
      </c>
      <c r="U9" s="22">
        <f>C9*AD5</f>
        <v>3.5</v>
      </c>
      <c r="V9" s="24">
        <v>3</v>
      </c>
      <c r="W9" s="22">
        <f>U9-V9</f>
        <v>0.5</v>
      </c>
      <c r="X9" s="22">
        <f>H9*B6+W9</f>
        <v>4</v>
      </c>
      <c r="Y9" s="36">
        <v>3</v>
      </c>
      <c r="Z9" s="50">
        <f>X9-Y9</f>
        <v>1</v>
      </c>
      <c r="AA9" s="6"/>
      <c r="AB9" s="6"/>
      <c r="AC9" s="6"/>
      <c r="AD9" s="6"/>
    </row>
    <row r="10" spans="1:30" ht="16.2" thickBot="1" x14ac:dyDescent="0.35">
      <c r="A10" s="62" t="s">
        <v>8</v>
      </c>
      <c r="B10" s="63"/>
      <c r="C10" s="21">
        <f>J10+M10+S10+V10</f>
        <v>7</v>
      </c>
      <c r="D10" s="8"/>
      <c r="E10" s="22">
        <f>C10*AD2</f>
        <v>0.70000000000000007</v>
      </c>
      <c r="F10" s="23">
        <v>1</v>
      </c>
      <c r="G10" s="22">
        <v>-0.2</v>
      </c>
      <c r="H10" s="36">
        <v>7</v>
      </c>
      <c r="I10" s="22">
        <f t="shared" ref="I10:I31" si="3">H10*0.1</f>
        <v>0.70000000000000007</v>
      </c>
      <c r="J10" s="36">
        <v>1</v>
      </c>
      <c r="K10" s="22">
        <f>G10+I10-J10</f>
        <v>-0.5</v>
      </c>
      <c r="L10" s="22">
        <f>C10*AD3</f>
        <v>1.4000000000000001</v>
      </c>
      <c r="M10" s="36">
        <v>1</v>
      </c>
      <c r="N10" s="22">
        <f>K10+L10-M10</f>
        <v>-9.9999999999999867E-2</v>
      </c>
      <c r="O10" s="22">
        <f>C10*AD4</f>
        <v>1.4000000000000001</v>
      </c>
      <c r="P10" s="24">
        <v>1</v>
      </c>
      <c r="Q10" s="22">
        <f t="shared" si="0"/>
        <v>0.40000000000000013</v>
      </c>
      <c r="R10" s="22">
        <f t="shared" si="1"/>
        <v>1.4000000000000001</v>
      </c>
      <c r="S10" s="36">
        <v>1</v>
      </c>
      <c r="T10" s="22">
        <f t="shared" si="2"/>
        <v>0.80000000000000027</v>
      </c>
      <c r="U10" s="22">
        <f>C10*AD5</f>
        <v>3.5</v>
      </c>
      <c r="V10" s="24">
        <v>4</v>
      </c>
      <c r="W10" s="22">
        <f>U10-V10</f>
        <v>-0.5</v>
      </c>
      <c r="X10" s="22">
        <f>H10*AD5</f>
        <v>3.5</v>
      </c>
      <c r="Y10" s="36">
        <v>4</v>
      </c>
      <c r="Z10" s="50">
        <f>X10-Y10</f>
        <v>-0.5</v>
      </c>
      <c r="AA10" s="6"/>
      <c r="AB10" s="6"/>
      <c r="AC10" s="6"/>
      <c r="AD10" s="6"/>
    </row>
    <row r="11" spans="1:30" ht="16.2" thickBot="1" x14ac:dyDescent="0.35">
      <c r="A11" s="64" t="s">
        <v>9</v>
      </c>
      <c r="B11" s="65"/>
      <c r="C11" s="21">
        <f>J11+M11+S11+V11</f>
        <v>8</v>
      </c>
      <c r="D11" s="8">
        <f>AE16</f>
        <v>0</v>
      </c>
      <c r="E11" s="22">
        <f>C11*AD2</f>
        <v>0.8</v>
      </c>
      <c r="F11" s="23">
        <v>1</v>
      </c>
      <c r="G11" s="22">
        <v>-1.2</v>
      </c>
      <c r="H11" s="36">
        <v>8</v>
      </c>
      <c r="I11" s="22">
        <f t="shared" si="3"/>
        <v>0.8</v>
      </c>
      <c r="J11" s="36">
        <v>0</v>
      </c>
      <c r="K11" s="22">
        <f>G11+I11-J11</f>
        <v>-0.39999999999999991</v>
      </c>
      <c r="L11" s="22">
        <f>C11*AD4</f>
        <v>1.6</v>
      </c>
      <c r="M11" s="36">
        <v>2</v>
      </c>
      <c r="N11" s="22">
        <f>K11+L11-M11</f>
        <v>-0.79999999999999982</v>
      </c>
      <c r="O11" s="22">
        <f>C11*AD4</f>
        <v>1.6</v>
      </c>
      <c r="P11" s="24">
        <v>2</v>
      </c>
      <c r="Q11" s="22">
        <f t="shared" si="0"/>
        <v>-0.39999999999999991</v>
      </c>
      <c r="R11" s="22">
        <f t="shared" si="1"/>
        <v>1.6</v>
      </c>
      <c r="S11" s="36">
        <v>2</v>
      </c>
      <c r="T11" s="22">
        <f t="shared" si="2"/>
        <v>-0.79999999999999982</v>
      </c>
      <c r="U11" s="22">
        <f>C11*AD5</f>
        <v>4</v>
      </c>
      <c r="V11" s="24">
        <v>4</v>
      </c>
      <c r="W11" s="22">
        <f>U11-V11</f>
        <v>0</v>
      </c>
      <c r="X11" s="22">
        <v>4</v>
      </c>
      <c r="Y11" s="36">
        <v>4</v>
      </c>
      <c r="Z11" s="50">
        <f>X11-Y11</f>
        <v>0</v>
      </c>
      <c r="AA11" s="6"/>
      <c r="AB11" s="6"/>
      <c r="AC11" s="6"/>
      <c r="AD11" s="6"/>
    </row>
    <row r="12" spans="1:30" ht="16.2" thickBot="1" x14ac:dyDescent="0.35">
      <c r="A12" s="62" t="s">
        <v>10</v>
      </c>
      <c r="B12" s="63"/>
      <c r="C12" s="21">
        <f>J12+M12+S12+V12</f>
        <v>7</v>
      </c>
      <c r="D12" s="8"/>
      <c r="E12" s="22">
        <f>C12*AD2</f>
        <v>0.70000000000000007</v>
      </c>
      <c r="F12" s="23">
        <v>0</v>
      </c>
      <c r="G12" s="22">
        <f t="shared" ref="G12:G32" si="4">E12-F12</f>
        <v>0.70000000000000007</v>
      </c>
      <c r="H12" s="36">
        <v>6</v>
      </c>
      <c r="I12" s="22">
        <f t="shared" si="3"/>
        <v>0.60000000000000009</v>
      </c>
      <c r="J12" s="36">
        <v>1</v>
      </c>
      <c r="K12" s="22">
        <f>G12+I12-J12</f>
        <v>0.30000000000000027</v>
      </c>
      <c r="L12" s="22">
        <f>H12*0.2</f>
        <v>1.2000000000000002</v>
      </c>
      <c r="M12" s="36">
        <v>1</v>
      </c>
      <c r="N12" s="22">
        <f>K12+L12-M12</f>
        <v>0.50000000000000044</v>
      </c>
      <c r="O12" s="22">
        <f>C12*AD4</f>
        <v>1.4000000000000001</v>
      </c>
      <c r="P12" s="24">
        <v>1</v>
      </c>
      <c r="Q12" s="22">
        <f t="shared" si="0"/>
        <v>0.40000000000000013</v>
      </c>
      <c r="R12" s="22">
        <f t="shared" si="1"/>
        <v>1.2000000000000002</v>
      </c>
      <c r="S12" s="36">
        <v>1</v>
      </c>
      <c r="T12" s="22">
        <f t="shared" si="2"/>
        <v>0.60000000000000031</v>
      </c>
      <c r="U12" s="22">
        <f>C12*AD5</f>
        <v>3.5</v>
      </c>
      <c r="V12" s="24">
        <v>4</v>
      </c>
      <c r="W12" s="22">
        <v>0</v>
      </c>
      <c r="X12" s="22">
        <f>H12*B6+W12</f>
        <v>3</v>
      </c>
      <c r="Y12" s="36">
        <v>3</v>
      </c>
      <c r="Z12" s="50">
        <f>X12-Y12</f>
        <v>0</v>
      </c>
      <c r="AA12" s="6"/>
      <c r="AB12" s="6"/>
      <c r="AC12" s="6"/>
      <c r="AD12" s="6"/>
    </row>
    <row r="13" spans="1:30" ht="16.2" thickBot="1" x14ac:dyDescent="0.35">
      <c r="A13" s="64" t="s">
        <v>24</v>
      </c>
      <c r="B13" s="65"/>
      <c r="C13" s="25">
        <v>10</v>
      </c>
      <c r="D13" s="8"/>
      <c r="E13" s="22">
        <f>C13*AD2</f>
        <v>1</v>
      </c>
      <c r="F13" s="23">
        <v>1</v>
      </c>
      <c r="G13" s="22">
        <f t="shared" si="4"/>
        <v>0</v>
      </c>
      <c r="H13" s="36">
        <v>11</v>
      </c>
      <c r="I13" s="22">
        <f t="shared" si="3"/>
        <v>1.1000000000000001</v>
      </c>
      <c r="J13" s="36">
        <v>1</v>
      </c>
      <c r="K13" s="22">
        <f>I13-J13</f>
        <v>0.10000000000000009</v>
      </c>
      <c r="L13" s="22">
        <f>H13*0.2</f>
        <v>2.2000000000000002</v>
      </c>
      <c r="M13" s="36">
        <v>2</v>
      </c>
      <c r="N13" s="22">
        <f>K13+L13-M13</f>
        <v>0.30000000000000027</v>
      </c>
      <c r="O13" s="22">
        <f>C13*AD4</f>
        <v>2</v>
      </c>
      <c r="P13" s="24">
        <v>2</v>
      </c>
      <c r="Q13" s="22">
        <f t="shared" si="0"/>
        <v>0</v>
      </c>
      <c r="R13" s="22">
        <f t="shared" si="1"/>
        <v>2.2000000000000002</v>
      </c>
      <c r="S13" s="36">
        <v>2</v>
      </c>
      <c r="T13" s="22">
        <f t="shared" si="2"/>
        <v>0.20000000000000018</v>
      </c>
      <c r="U13" s="22">
        <f>C13*AD5</f>
        <v>5</v>
      </c>
      <c r="V13" s="24">
        <v>5</v>
      </c>
      <c r="W13" s="22">
        <f t="shared" ref="W13:W18" si="5">U13-V13</f>
        <v>0</v>
      </c>
      <c r="X13" s="22">
        <v>5.5</v>
      </c>
      <c r="Y13" s="36">
        <v>6</v>
      </c>
      <c r="Z13" s="50">
        <f>X13-Y13</f>
        <v>-0.5</v>
      </c>
      <c r="AA13" s="6"/>
      <c r="AB13" s="6"/>
      <c r="AC13" s="6"/>
      <c r="AD13" s="6"/>
    </row>
    <row r="14" spans="1:30" ht="16.2" thickBot="1" x14ac:dyDescent="0.35">
      <c r="A14" s="62" t="s">
        <v>25</v>
      </c>
      <c r="B14" s="63"/>
      <c r="C14" s="25">
        <v>7</v>
      </c>
      <c r="D14" s="8"/>
      <c r="E14" s="22">
        <f>C14*AD2</f>
        <v>0.70000000000000007</v>
      </c>
      <c r="F14" s="23">
        <v>1</v>
      </c>
      <c r="G14" s="22">
        <f t="shared" si="4"/>
        <v>-0.29999999999999993</v>
      </c>
      <c r="H14" s="36">
        <v>7</v>
      </c>
      <c r="I14" s="22">
        <f t="shared" si="3"/>
        <v>0.70000000000000007</v>
      </c>
      <c r="J14" s="36">
        <v>0</v>
      </c>
      <c r="K14" s="22">
        <f>G14+I14</f>
        <v>0.40000000000000013</v>
      </c>
      <c r="L14" s="22">
        <f>C14*AD3</f>
        <v>1.4000000000000001</v>
      </c>
      <c r="M14" s="36">
        <v>2</v>
      </c>
      <c r="N14" s="22">
        <f>K14+L14-M14</f>
        <v>-0.19999999999999973</v>
      </c>
      <c r="O14" s="22">
        <f>C14*AD4</f>
        <v>1.4000000000000001</v>
      </c>
      <c r="P14" s="24">
        <v>1</v>
      </c>
      <c r="Q14" s="22">
        <f t="shared" si="0"/>
        <v>0.40000000000000013</v>
      </c>
      <c r="R14" s="22">
        <f t="shared" si="1"/>
        <v>1.4000000000000001</v>
      </c>
      <c r="S14" s="36">
        <v>2</v>
      </c>
      <c r="T14" s="22">
        <f t="shared" si="2"/>
        <v>-0.19999999999999973</v>
      </c>
      <c r="U14" s="22">
        <f>C14*AD5</f>
        <v>3.5</v>
      </c>
      <c r="V14" s="24">
        <v>4</v>
      </c>
      <c r="W14" s="22">
        <f t="shared" si="5"/>
        <v>-0.5</v>
      </c>
      <c r="X14" s="22">
        <v>3.5</v>
      </c>
      <c r="Y14" s="36">
        <v>3</v>
      </c>
      <c r="Z14" s="50">
        <f t="shared" ref="Z14:Z29" si="6">W14+X14-Y14</f>
        <v>0</v>
      </c>
      <c r="AA14" s="6"/>
      <c r="AB14" s="6"/>
      <c r="AC14" s="6"/>
      <c r="AD14" s="6"/>
    </row>
    <row r="15" spans="1:30" ht="16.2" thickBot="1" x14ac:dyDescent="0.35">
      <c r="A15" s="64" t="s">
        <v>26</v>
      </c>
      <c r="B15" s="65"/>
      <c r="C15" s="25">
        <v>5</v>
      </c>
      <c r="D15" s="8"/>
      <c r="E15" s="22">
        <f>C15*AD2</f>
        <v>0.5</v>
      </c>
      <c r="F15" s="23">
        <v>1</v>
      </c>
      <c r="G15" s="22">
        <f t="shared" si="4"/>
        <v>-0.5</v>
      </c>
      <c r="H15" s="36">
        <v>5</v>
      </c>
      <c r="I15" s="22">
        <f t="shared" si="3"/>
        <v>0.5</v>
      </c>
      <c r="J15" s="36">
        <v>0</v>
      </c>
      <c r="K15" s="22">
        <f>G15+I15</f>
        <v>0</v>
      </c>
      <c r="L15" s="22">
        <f>C15*AD3</f>
        <v>1</v>
      </c>
      <c r="M15" s="36">
        <v>1</v>
      </c>
      <c r="N15" s="22">
        <v>0</v>
      </c>
      <c r="O15" s="22">
        <f>C15*AD4</f>
        <v>1</v>
      </c>
      <c r="P15" s="24">
        <v>1</v>
      </c>
      <c r="Q15" s="22">
        <f t="shared" si="0"/>
        <v>0</v>
      </c>
      <c r="R15" s="22">
        <f t="shared" si="1"/>
        <v>1</v>
      </c>
      <c r="S15" s="36">
        <v>1</v>
      </c>
      <c r="T15" s="22">
        <f t="shared" si="2"/>
        <v>0</v>
      </c>
      <c r="U15" s="22">
        <f>C15*AD5</f>
        <v>2.5</v>
      </c>
      <c r="V15" s="24">
        <v>2</v>
      </c>
      <c r="W15" s="22">
        <f t="shared" si="5"/>
        <v>0.5</v>
      </c>
      <c r="X15" s="22">
        <v>2.5</v>
      </c>
      <c r="Y15" s="36">
        <v>3</v>
      </c>
      <c r="Z15" s="50">
        <f t="shared" si="6"/>
        <v>0</v>
      </c>
      <c r="AA15" s="6"/>
      <c r="AB15" s="6"/>
      <c r="AC15" s="6"/>
      <c r="AD15" s="6"/>
    </row>
    <row r="16" spans="1:30" ht="16.2" thickBot="1" x14ac:dyDescent="0.35">
      <c r="A16" s="62" t="s">
        <v>27</v>
      </c>
      <c r="B16" s="63"/>
      <c r="C16" s="25">
        <v>5</v>
      </c>
      <c r="D16" s="8"/>
      <c r="E16" s="22">
        <f>C16*AD2</f>
        <v>0.5</v>
      </c>
      <c r="F16" s="23">
        <v>0</v>
      </c>
      <c r="G16" s="22">
        <f t="shared" si="4"/>
        <v>0.5</v>
      </c>
      <c r="H16" s="36">
        <v>5</v>
      </c>
      <c r="I16" s="22">
        <f t="shared" si="3"/>
        <v>0.5</v>
      </c>
      <c r="J16" s="36">
        <v>1</v>
      </c>
      <c r="K16" s="22">
        <f t="shared" ref="K16:K31" si="7">G16+I16-J16</f>
        <v>0</v>
      </c>
      <c r="L16" s="22">
        <f>C16*AD3</f>
        <v>1</v>
      </c>
      <c r="M16" s="36">
        <v>1</v>
      </c>
      <c r="N16" s="22">
        <v>0</v>
      </c>
      <c r="O16" s="22">
        <f>C16*AD4</f>
        <v>1</v>
      </c>
      <c r="P16" s="24">
        <v>1</v>
      </c>
      <c r="Q16" s="22">
        <f t="shared" si="0"/>
        <v>0</v>
      </c>
      <c r="R16" s="22">
        <v>1</v>
      </c>
      <c r="S16" s="36">
        <v>1</v>
      </c>
      <c r="T16" s="22">
        <v>0</v>
      </c>
      <c r="U16" s="22">
        <f>C16*AD5</f>
        <v>2.5</v>
      </c>
      <c r="V16" s="24">
        <v>3</v>
      </c>
      <c r="W16" s="22">
        <f t="shared" si="5"/>
        <v>-0.5</v>
      </c>
      <c r="X16" s="22">
        <v>2.5</v>
      </c>
      <c r="Y16" s="36">
        <v>2</v>
      </c>
      <c r="Z16" s="50">
        <f t="shared" si="6"/>
        <v>0</v>
      </c>
      <c r="AA16" s="6"/>
      <c r="AB16" s="6"/>
      <c r="AC16" s="6"/>
      <c r="AD16" s="6"/>
    </row>
    <row r="17" spans="1:30" ht="16.2" thickBot="1" x14ac:dyDescent="0.35">
      <c r="A17" s="64" t="s">
        <v>28</v>
      </c>
      <c r="B17" s="65"/>
      <c r="C17" s="25">
        <v>7</v>
      </c>
      <c r="D17" s="8"/>
      <c r="E17" s="22">
        <f>C17*AD2</f>
        <v>0.70000000000000007</v>
      </c>
      <c r="F17" s="23">
        <v>1</v>
      </c>
      <c r="G17" s="22">
        <f t="shared" si="4"/>
        <v>-0.29999999999999993</v>
      </c>
      <c r="H17" s="36">
        <v>7</v>
      </c>
      <c r="I17" s="22">
        <f t="shared" si="3"/>
        <v>0.70000000000000007</v>
      </c>
      <c r="J17" s="36">
        <v>0</v>
      </c>
      <c r="K17" s="22">
        <f t="shared" si="7"/>
        <v>0.40000000000000013</v>
      </c>
      <c r="L17" s="22">
        <f>C17*AD3</f>
        <v>1.4000000000000001</v>
      </c>
      <c r="M17" s="36">
        <v>2</v>
      </c>
      <c r="N17" s="22">
        <v>-0.2</v>
      </c>
      <c r="O17" s="22">
        <f>C17*AD4</f>
        <v>1.4000000000000001</v>
      </c>
      <c r="P17" s="24">
        <v>2</v>
      </c>
      <c r="Q17" s="22">
        <f t="shared" si="0"/>
        <v>-0.59999999999999987</v>
      </c>
      <c r="R17" s="22">
        <f t="shared" ref="R17:R24" si="8">H17*0.2</f>
        <v>1.4000000000000001</v>
      </c>
      <c r="S17" s="36">
        <v>1</v>
      </c>
      <c r="T17" s="22">
        <f t="shared" ref="T17:T24" si="9">Q17+R17-S17</f>
        <v>-0.19999999999999973</v>
      </c>
      <c r="U17" s="22">
        <f>C17*AD5</f>
        <v>3.5</v>
      </c>
      <c r="V17" s="24">
        <v>3</v>
      </c>
      <c r="W17" s="22">
        <f t="shared" si="5"/>
        <v>0.5</v>
      </c>
      <c r="X17" s="22">
        <v>3.5</v>
      </c>
      <c r="Y17" s="36">
        <v>4</v>
      </c>
      <c r="Z17" s="50">
        <f t="shared" si="6"/>
        <v>0</v>
      </c>
      <c r="AA17" s="6"/>
      <c r="AB17" s="6"/>
      <c r="AC17" s="6"/>
      <c r="AD17" s="6"/>
    </row>
    <row r="18" spans="1:30" ht="16.2" thickBot="1" x14ac:dyDescent="0.35">
      <c r="A18" s="62" t="s">
        <v>29</v>
      </c>
      <c r="B18" s="63"/>
      <c r="C18" s="25">
        <v>6</v>
      </c>
      <c r="D18" s="8"/>
      <c r="E18" s="22">
        <f>C18*AD2</f>
        <v>0.60000000000000009</v>
      </c>
      <c r="F18" s="23">
        <v>0</v>
      </c>
      <c r="G18" s="22">
        <f t="shared" si="4"/>
        <v>0.60000000000000009</v>
      </c>
      <c r="H18" s="36">
        <v>6</v>
      </c>
      <c r="I18" s="22">
        <f t="shared" si="3"/>
        <v>0.60000000000000009</v>
      </c>
      <c r="J18" s="36">
        <v>1</v>
      </c>
      <c r="K18" s="22">
        <f t="shared" si="7"/>
        <v>0.20000000000000018</v>
      </c>
      <c r="L18" s="22">
        <f>C18*AD3</f>
        <v>1.2000000000000002</v>
      </c>
      <c r="M18" s="36">
        <v>1</v>
      </c>
      <c r="N18" s="22">
        <v>-0.6</v>
      </c>
      <c r="O18" s="22">
        <f>C18*AD4</f>
        <v>1.2000000000000002</v>
      </c>
      <c r="P18" s="24">
        <v>1</v>
      </c>
      <c r="Q18" s="22">
        <f t="shared" si="0"/>
        <v>0.20000000000000018</v>
      </c>
      <c r="R18" s="22">
        <f t="shared" si="8"/>
        <v>1.2000000000000002</v>
      </c>
      <c r="S18" s="36">
        <v>1</v>
      </c>
      <c r="T18" s="22">
        <f t="shared" si="9"/>
        <v>0.40000000000000036</v>
      </c>
      <c r="U18" s="22">
        <f>C18*AD5</f>
        <v>3</v>
      </c>
      <c r="V18" s="24">
        <v>3</v>
      </c>
      <c r="W18" s="22">
        <f t="shared" si="5"/>
        <v>0</v>
      </c>
      <c r="X18" s="22">
        <v>3</v>
      </c>
      <c r="Y18" s="36">
        <v>3</v>
      </c>
      <c r="Z18" s="50">
        <f t="shared" si="6"/>
        <v>0</v>
      </c>
      <c r="AA18" s="6"/>
      <c r="AB18" s="6"/>
      <c r="AC18" s="6"/>
      <c r="AD18" s="6"/>
    </row>
    <row r="19" spans="1:30" ht="16.2" thickBot="1" x14ac:dyDescent="0.35">
      <c r="A19" s="64" t="s">
        <v>30</v>
      </c>
      <c r="B19" s="65"/>
      <c r="C19" s="25">
        <v>6</v>
      </c>
      <c r="D19" s="8"/>
      <c r="E19" s="22">
        <f>C19*AD2</f>
        <v>0.60000000000000009</v>
      </c>
      <c r="F19" s="23">
        <v>1</v>
      </c>
      <c r="G19" s="22">
        <f t="shared" si="4"/>
        <v>-0.39999999999999991</v>
      </c>
      <c r="H19" s="36">
        <v>6</v>
      </c>
      <c r="I19" s="22">
        <f t="shared" si="3"/>
        <v>0.60000000000000009</v>
      </c>
      <c r="J19" s="36">
        <v>0</v>
      </c>
      <c r="K19" s="22">
        <f t="shared" si="7"/>
        <v>0.20000000000000018</v>
      </c>
      <c r="L19" s="22">
        <f>C19*AD3</f>
        <v>1.2000000000000002</v>
      </c>
      <c r="M19" s="36">
        <v>2</v>
      </c>
      <c r="N19" s="22">
        <v>-0.6</v>
      </c>
      <c r="O19" s="22">
        <f>C19*AD3</f>
        <v>1.2000000000000002</v>
      </c>
      <c r="P19" s="24">
        <v>1</v>
      </c>
      <c r="Q19" s="22">
        <f t="shared" si="0"/>
        <v>0.20000000000000018</v>
      </c>
      <c r="R19" s="22">
        <f t="shared" si="8"/>
        <v>1.2000000000000002</v>
      </c>
      <c r="S19" s="36">
        <v>1</v>
      </c>
      <c r="T19" s="22">
        <f t="shared" si="9"/>
        <v>0.40000000000000036</v>
      </c>
      <c r="U19" s="22">
        <f>C19*AD5</f>
        <v>3</v>
      </c>
      <c r="V19" s="24">
        <v>3</v>
      </c>
      <c r="W19" s="22">
        <v>0</v>
      </c>
      <c r="X19" s="22">
        <v>3</v>
      </c>
      <c r="Y19" s="36">
        <v>3</v>
      </c>
      <c r="Z19" s="50">
        <f t="shared" si="6"/>
        <v>0</v>
      </c>
      <c r="AA19" s="6"/>
      <c r="AB19" s="6"/>
      <c r="AC19" s="6"/>
      <c r="AD19" s="6"/>
    </row>
    <row r="20" spans="1:30" ht="16.2" thickBot="1" x14ac:dyDescent="0.35">
      <c r="A20" s="62" t="s">
        <v>31</v>
      </c>
      <c r="B20" s="63"/>
      <c r="C20" s="25">
        <v>6</v>
      </c>
      <c r="D20" s="8"/>
      <c r="E20" s="22">
        <f>C20*AD2</f>
        <v>0.60000000000000009</v>
      </c>
      <c r="F20" s="23">
        <v>1</v>
      </c>
      <c r="G20" s="22">
        <f t="shared" si="4"/>
        <v>-0.39999999999999991</v>
      </c>
      <c r="H20" s="36">
        <v>6</v>
      </c>
      <c r="I20" s="22">
        <f t="shared" si="3"/>
        <v>0.60000000000000009</v>
      </c>
      <c r="J20" s="36">
        <v>0</v>
      </c>
      <c r="K20" s="22">
        <f t="shared" si="7"/>
        <v>0.20000000000000018</v>
      </c>
      <c r="L20" s="22">
        <f>C20*AD3</f>
        <v>1.2000000000000002</v>
      </c>
      <c r="M20" s="36">
        <v>2</v>
      </c>
      <c r="N20" s="22">
        <v>-0.6</v>
      </c>
      <c r="O20" s="22">
        <f>C20*AD4</f>
        <v>1.2000000000000002</v>
      </c>
      <c r="P20" s="24">
        <v>1</v>
      </c>
      <c r="Q20" s="22">
        <f t="shared" si="0"/>
        <v>0.20000000000000018</v>
      </c>
      <c r="R20" s="22">
        <f t="shared" si="8"/>
        <v>1.2000000000000002</v>
      </c>
      <c r="S20" s="36">
        <v>1</v>
      </c>
      <c r="T20" s="22">
        <f t="shared" si="9"/>
        <v>0.40000000000000036</v>
      </c>
      <c r="U20" s="22">
        <f>C20*AD5</f>
        <v>3</v>
      </c>
      <c r="V20" s="24">
        <v>3</v>
      </c>
      <c r="W20" s="22">
        <f>U20-V20</f>
        <v>0</v>
      </c>
      <c r="X20" s="22">
        <v>3</v>
      </c>
      <c r="Y20" s="36">
        <v>3</v>
      </c>
      <c r="Z20" s="50">
        <f t="shared" si="6"/>
        <v>0</v>
      </c>
      <c r="AA20" s="6"/>
      <c r="AB20" s="6"/>
      <c r="AC20" s="6"/>
      <c r="AD20" s="6"/>
    </row>
    <row r="21" spans="1:30" ht="16.2" thickBot="1" x14ac:dyDescent="0.35">
      <c r="A21" s="64" t="s">
        <v>32</v>
      </c>
      <c r="B21" s="65"/>
      <c r="C21" s="25">
        <v>5</v>
      </c>
      <c r="D21" s="8"/>
      <c r="E21" s="22">
        <f>C21*AD2</f>
        <v>0.5</v>
      </c>
      <c r="F21" s="23">
        <v>0</v>
      </c>
      <c r="G21" s="22">
        <f t="shared" si="4"/>
        <v>0.5</v>
      </c>
      <c r="H21" s="36">
        <v>5</v>
      </c>
      <c r="I21" s="22">
        <f t="shared" si="3"/>
        <v>0.5</v>
      </c>
      <c r="J21" s="36">
        <v>1</v>
      </c>
      <c r="K21" s="22">
        <f t="shared" si="7"/>
        <v>0</v>
      </c>
      <c r="L21" s="22">
        <f>C21*AD3</f>
        <v>1</v>
      </c>
      <c r="M21" s="36">
        <v>1</v>
      </c>
      <c r="N21" s="22">
        <v>0</v>
      </c>
      <c r="O21" s="22">
        <f>C21*AD4</f>
        <v>1</v>
      </c>
      <c r="P21" s="24">
        <v>1</v>
      </c>
      <c r="Q21" s="22">
        <f t="shared" si="0"/>
        <v>0</v>
      </c>
      <c r="R21" s="22">
        <f t="shared" si="8"/>
        <v>1</v>
      </c>
      <c r="S21" s="36">
        <v>1</v>
      </c>
      <c r="T21" s="22">
        <f t="shared" si="9"/>
        <v>0</v>
      </c>
      <c r="U21" s="22">
        <f>C21*AD5</f>
        <v>2.5</v>
      </c>
      <c r="V21" s="24">
        <v>3</v>
      </c>
      <c r="W21" s="22">
        <f>U21-V21</f>
        <v>-0.5</v>
      </c>
      <c r="X21" s="22">
        <v>2.5</v>
      </c>
      <c r="Y21" s="36">
        <v>2</v>
      </c>
      <c r="Z21" s="50">
        <f t="shared" si="6"/>
        <v>0</v>
      </c>
      <c r="AA21" s="6"/>
      <c r="AB21" s="6"/>
      <c r="AC21" s="6"/>
      <c r="AD21" s="6"/>
    </row>
    <row r="22" spans="1:30" ht="16.2" thickBot="1" x14ac:dyDescent="0.35">
      <c r="A22" s="62" t="s">
        <v>33</v>
      </c>
      <c r="B22" s="63"/>
      <c r="C22" s="25">
        <v>8</v>
      </c>
      <c r="D22" s="8"/>
      <c r="E22" s="22">
        <f>C22*AD2</f>
        <v>0.8</v>
      </c>
      <c r="F22" s="23">
        <v>1</v>
      </c>
      <c r="G22" s="22">
        <f t="shared" si="4"/>
        <v>-0.19999999999999996</v>
      </c>
      <c r="H22" s="36">
        <v>8</v>
      </c>
      <c r="I22" s="22">
        <f t="shared" si="3"/>
        <v>0.8</v>
      </c>
      <c r="J22" s="36">
        <v>1</v>
      </c>
      <c r="K22" s="22">
        <f t="shared" si="7"/>
        <v>-0.39999999999999991</v>
      </c>
      <c r="L22" s="22">
        <f>C22*AD3</f>
        <v>1.6</v>
      </c>
      <c r="M22" s="36">
        <v>1</v>
      </c>
      <c r="N22" s="22">
        <v>1.2</v>
      </c>
      <c r="O22" s="22">
        <f>C22*AD4</f>
        <v>1.6</v>
      </c>
      <c r="P22" s="24">
        <v>2</v>
      </c>
      <c r="Q22" s="22">
        <f t="shared" si="0"/>
        <v>-0.39999999999999991</v>
      </c>
      <c r="R22" s="22">
        <f t="shared" si="8"/>
        <v>1.6</v>
      </c>
      <c r="S22" s="36">
        <v>2</v>
      </c>
      <c r="T22" s="22">
        <f t="shared" si="9"/>
        <v>-0.79999999999999982</v>
      </c>
      <c r="U22" s="22">
        <f>C22*AD5</f>
        <v>4</v>
      </c>
      <c r="V22" s="24">
        <v>4</v>
      </c>
      <c r="W22" s="22">
        <v>0</v>
      </c>
      <c r="X22" s="22">
        <v>4</v>
      </c>
      <c r="Y22" s="36">
        <v>4</v>
      </c>
      <c r="Z22" s="50">
        <f t="shared" si="6"/>
        <v>0</v>
      </c>
      <c r="AA22" s="6"/>
      <c r="AB22" s="6"/>
      <c r="AC22" s="6"/>
      <c r="AD22" s="6"/>
    </row>
    <row r="23" spans="1:30" ht="16.2" thickBot="1" x14ac:dyDescent="0.35">
      <c r="A23" s="64" t="s">
        <v>34</v>
      </c>
      <c r="B23" s="65"/>
      <c r="C23" s="12">
        <v>8</v>
      </c>
      <c r="D23" s="8"/>
      <c r="E23" s="9">
        <f>C23*AD2</f>
        <v>0.8</v>
      </c>
      <c r="F23" s="10">
        <v>1</v>
      </c>
      <c r="G23" s="9">
        <f t="shared" si="4"/>
        <v>-0.19999999999999996</v>
      </c>
      <c r="H23" s="36">
        <v>8</v>
      </c>
      <c r="I23" s="9">
        <f t="shared" si="3"/>
        <v>0.8</v>
      </c>
      <c r="J23" s="36">
        <v>0</v>
      </c>
      <c r="K23" s="9">
        <f t="shared" si="7"/>
        <v>0.60000000000000009</v>
      </c>
      <c r="L23" s="9">
        <f>C23*AD3</f>
        <v>1.6</v>
      </c>
      <c r="M23" s="36">
        <v>2</v>
      </c>
      <c r="N23" s="9">
        <v>0.2</v>
      </c>
      <c r="O23" s="9">
        <f>C23*AD4</f>
        <v>1.6</v>
      </c>
      <c r="P23" s="11">
        <v>2</v>
      </c>
      <c r="Q23" s="9">
        <f t="shared" si="0"/>
        <v>-0.39999999999999991</v>
      </c>
      <c r="R23" s="9">
        <f t="shared" si="8"/>
        <v>1.6</v>
      </c>
      <c r="S23" s="36">
        <v>2</v>
      </c>
      <c r="T23" s="9">
        <f t="shared" si="9"/>
        <v>-0.79999999999999982</v>
      </c>
      <c r="U23" s="9">
        <f>C23*AD5</f>
        <v>4</v>
      </c>
      <c r="V23" s="11">
        <v>4</v>
      </c>
      <c r="W23" s="9">
        <f t="shared" ref="W23:W32" si="10">U23-V23</f>
        <v>0</v>
      </c>
      <c r="X23" s="9">
        <v>4</v>
      </c>
      <c r="Y23" s="36">
        <v>4</v>
      </c>
      <c r="Z23" s="51">
        <f t="shared" si="6"/>
        <v>0</v>
      </c>
    </row>
    <row r="24" spans="1:30" ht="16.2" thickBot="1" x14ac:dyDescent="0.35">
      <c r="A24" s="62" t="s">
        <v>35</v>
      </c>
      <c r="B24" s="63"/>
      <c r="C24" s="12">
        <v>8</v>
      </c>
      <c r="D24" s="8"/>
      <c r="E24" s="9">
        <f>C24*AD2</f>
        <v>0.8</v>
      </c>
      <c r="F24" s="10">
        <v>1</v>
      </c>
      <c r="G24" s="9">
        <f t="shared" si="4"/>
        <v>-0.19999999999999996</v>
      </c>
      <c r="H24" s="36">
        <v>8</v>
      </c>
      <c r="I24" s="9">
        <f t="shared" si="3"/>
        <v>0.8</v>
      </c>
      <c r="J24" s="36">
        <v>1</v>
      </c>
      <c r="K24" s="9">
        <f t="shared" si="7"/>
        <v>-0.39999999999999991</v>
      </c>
      <c r="L24" s="9">
        <f>C24*AD3</f>
        <v>1.6</v>
      </c>
      <c r="M24" s="36">
        <v>1</v>
      </c>
      <c r="N24" s="9">
        <v>1.2</v>
      </c>
      <c r="O24" s="9">
        <f>C24*AD4</f>
        <v>1.6</v>
      </c>
      <c r="P24" s="11">
        <v>2</v>
      </c>
      <c r="Q24" s="9">
        <f t="shared" si="0"/>
        <v>-0.39999999999999991</v>
      </c>
      <c r="R24" s="9">
        <f t="shared" si="8"/>
        <v>1.6</v>
      </c>
      <c r="S24" s="36">
        <v>2</v>
      </c>
      <c r="T24" s="9">
        <f t="shared" si="9"/>
        <v>-0.79999999999999982</v>
      </c>
      <c r="U24" s="9">
        <f>C24*AD5</f>
        <v>4</v>
      </c>
      <c r="V24" s="11">
        <v>4</v>
      </c>
      <c r="W24" s="9">
        <f t="shared" si="10"/>
        <v>0</v>
      </c>
      <c r="X24" s="9">
        <v>4</v>
      </c>
      <c r="Y24" s="36">
        <v>4</v>
      </c>
      <c r="Z24" s="51">
        <f t="shared" si="6"/>
        <v>0</v>
      </c>
    </row>
    <row r="25" spans="1:30" ht="16.2" thickBot="1" x14ac:dyDescent="0.35">
      <c r="A25" s="64" t="s">
        <v>36</v>
      </c>
      <c r="B25" s="65"/>
      <c r="C25" s="12">
        <v>5</v>
      </c>
      <c r="D25" s="8"/>
      <c r="E25" s="9">
        <f>C25*AD2</f>
        <v>0.5</v>
      </c>
      <c r="F25" s="10">
        <v>0</v>
      </c>
      <c r="G25" s="9">
        <f t="shared" si="4"/>
        <v>0.5</v>
      </c>
      <c r="H25" s="36">
        <v>5</v>
      </c>
      <c r="I25" s="9">
        <f t="shared" si="3"/>
        <v>0.5</v>
      </c>
      <c r="J25" s="36">
        <v>1</v>
      </c>
      <c r="K25" s="9">
        <f t="shared" si="7"/>
        <v>0</v>
      </c>
      <c r="L25" s="9">
        <f>C25*AD3</f>
        <v>1</v>
      </c>
      <c r="M25" s="36">
        <v>1</v>
      </c>
      <c r="N25" s="9">
        <v>0</v>
      </c>
      <c r="O25" s="9">
        <f>C25*AD4</f>
        <v>1</v>
      </c>
      <c r="P25" s="11">
        <v>1</v>
      </c>
      <c r="Q25" s="9">
        <f>O25-L25</f>
        <v>0</v>
      </c>
      <c r="R25" s="9">
        <v>1</v>
      </c>
      <c r="S25" s="36">
        <v>1</v>
      </c>
      <c r="T25" s="9">
        <f>R25-S25</f>
        <v>0</v>
      </c>
      <c r="U25" s="9">
        <v>2.5</v>
      </c>
      <c r="V25" s="11">
        <v>3</v>
      </c>
      <c r="W25" s="9">
        <f t="shared" si="10"/>
        <v>-0.5</v>
      </c>
      <c r="X25" s="9">
        <v>2.5</v>
      </c>
      <c r="Y25" s="36">
        <v>2</v>
      </c>
      <c r="Z25" s="51">
        <f t="shared" si="6"/>
        <v>0</v>
      </c>
    </row>
    <row r="26" spans="1:30" ht="16.2" thickBot="1" x14ac:dyDescent="0.35">
      <c r="A26" s="62" t="s">
        <v>37</v>
      </c>
      <c r="B26" s="63"/>
      <c r="C26" s="12">
        <v>3</v>
      </c>
      <c r="D26" s="8"/>
      <c r="E26" s="9">
        <f>C26*AD2</f>
        <v>0.30000000000000004</v>
      </c>
      <c r="F26" s="10">
        <v>0</v>
      </c>
      <c r="G26" s="9">
        <f t="shared" si="4"/>
        <v>0.30000000000000004</v>
      </c>
      <c r="H26" s="36">
        <v>3</v>
      </c>
      <c r="I26" s="9">
        <f t="shared" si="3"/>
        <v>0.30000000000000004</v>
      </c>
      <c r="J26" s="36">
        <v>1</v>
      </c>
      <c r="K26" s="9">
        <f t="shared" si="7"/>
        <v>-0.39999999999999991</v>
      </c>
      <c r="L26" s="9">
        <f>C26*AD3</f>
        <v>0.60000000000000009</v>
      </c>
      <c r="M26" s="36">
        <v>0</v>
      </c>
      <c r="N26" s="9">
        <v>0.2</v>
      </c>
      <c r="O26" s="9">
        <f>C26*AD4</f>
        <v>0.60000000000000009</v>
      </c>
      <c r="P26" s="11">
        <v>1</v>
      </c>
      <c r="Q26" s="9">
        <f t="shared" ref="Q26:Q32" si="11">O26-P26</f>
        <v>-0.39999999999999991</v>
      </c>
      <c r="R26" s="9">
        <f>H26*0.2</f>
        <v>0.60000000000000009</v>
      </c>
      <c r="S26" s="36">
        <v>0</v>
      </c>
      <c r="T26" s="9">
        <f>Q26+R26-S26</f>
        <v>0.20000000000000018</v>
      </c>
      <c r="U26" s="9">
        <f>C26*AD5</f>
        <v>1.5</v>
      </c>
      <c r="V26" s="11">
        <v>1</v>
      </c>
      <c r="W26" s="9">
        <f t="shared" si="10"/>
        <v>0.5</v>
      </c>
      <c r="X26" s="9">
        <v>1.5</v>
      </c>
      <c r="Y26" s="36">
        <v>2</v>
      </c>
      <c r="Z26" s="51">
        <f t="shared" si="6"/>
        <v>0</v>
      </c>
    </row>
    <row r="27" spans="1:30" ht="16.2" thickBot="1" x14ac:dyDescent="0.35">
      <c r="A27" s="62" t="s">
        <v>38</v>
      </c>
      <c r="B27" s="63"/>
      <c r="C27" s="12">
        <v>6</v>
      </c>
      <c r="D27" s="8"/>
      <c r="E27" s="9">
        <f>C27*AD2</f>
        <v>0.60000000000000009</v>
      </c>
      <c r="F27" s="10">
        <v>1</v>
      </c>
      <c r="G27" s="9">
        <f t="shared" si="4"/>
        <v>-0.39999999999999991</v>
      </c>
      <c r="H27" s="36">
        <v>6</v>
      </c>
      <c r="I27" s="9">
        <f t="shared" si="3"/>
        <v>0.60000000000000009</v>
      </c>
      <c r="J27" s="36">
        <v>0</v>
      </c>
      <c r="K27" s="9">
        <f t="shared" si="7"/>
        <v>0.20000000000000018</v>
      </c>
      <c r="L27" s="9">
        <f>C27*AD3</f>
        <v>1.2000000000000002</v>
      </c>
      <c r="M27" s="36">
        <v>2</v>
      </c>
      <c r="N27" s="9">
        <v>-0.6</v>
      </c>
      <c r="O27" s="9">
        <f>C27*AD4</f>
        <v>1.2000000000000002</v>
      </c>
      <c r="P27" s="11">
        <v>1</v>
      </c>
      <c r="Q27" s="9">
        <f t="shared" si="11"/>
        <v>0.20000000000000018</v>
      </c>
      <c r="R27" s="9">
        <f>H27*0.2</f>
        <v>1.2000000000000002</v>
      </c>
      <c r="S27" s="36">
        <v>1</v>
      </c>
      <c r="T27" s="9">
        <f>Q27+R27-S27</f>
        <v>0.40000000000000036</v>
      </c>
      <c r="U27" s="9">
        <f>C27*AD5</f>
        <v>3</v>
      </c>
      <c r="V27" s="11">
        <v>3</v>
      </c>
      <c r="W27" s="9">
        <f t="shared" si="10"/>
        <v>0</v>
      </c>
      <c r="X27" s="9">
        <v>3</v>
      </c>
      <c r="Y27" s="36">
        <v>3</v>
      </c>
      <c r="Z27" s="51">
        <f t="shared" si="6"/>
        <v>0</v>
      </c>
    </row>
    <row r="28" spans="1:30" ht="16.2" thickBot="1" x14ac:dyDescent="0.35">
      <c r="A28" s="3" t="s">
        <v>39</v>
      </c>
      <c r="B28" s="3"/>
      <c r="C28" s="12">
        <v>5</v>
      </c>
      <c r="D28" s="8"/>
      <c r="E28" s="9">
        <f>C28*AD2</f>
        <v>0.5</v>
      </c>
      <c r="F28" s="10">
        <v>0</v>
      </c>
      <c r="G28" s="9">
        <f t="shared" si="4"/>
        <v>0.5</v>
      </c>
      <c r="H28" s="36">
        <v>5</v>
      </c>
      <c r="I28" s="9">
        <f t="shared" si="3"/>
        <v>0.5</v>
      </c>
      <c r="J28" s="36">
        <v>1</v>
      </c>
      <c r="K28" s="9">
        <f t="shared" si="7"/>
        <v>0</v>
      </c>
      <c r="L28" s="9">
        <f>C28*AD4</f>
        <v>1</v>
      </c>
      <c r="M28" s="36">
        <v>0</v>
      </c>
      <c r="N28" s="9">
        <v>0</v>
      </c>
      <c r="O28" s="9">
        <f>C28*AD4</f>
        <v>1</v>
      </c>
      <c r="P28" s="11">
        <v>1</v>
      </c>
      <c r="Q28" s="9">
        <f t="shared" si="11"/>
        <v>0</v>
      </c>
      <c r="R28" s="9">
        <f>H28*0.2</f>
        <v>1</v>
      </c>
      <c r="S28" s="36">
        <v>1</v>
      </c>
      <c r="T28" s="9">
        <f>Q28+R28-S28</f>
        <v>0</v>
      </c>
      <c r="U28" s="9">
        <f>C28*AD5</f>
        <v>2.5</v>
      </c>
      <c r="V28" s="11">
        <v>2</v>
      </c>
      <c r="W28" s="9">
        <f t="shared" si="10"/>
        <v>0.5</v>
      </c>
      <c r="X28" s="9">
        <v>2.5</v>
      </c>
      <c r="Y28" s="36">
        <v>3</v>
      </c>
      <c r="Z28" s="51">
        <f t="shared" si="6"/>
        <v>0</v>
      </c>
    </row>
    <row r="29" spans="1:30" ht="16.2" thickBot="1" x14ac:dyDescent="0.35">
      <c r="A29" s="64" t="s">
        <v>41</v>
      </c>
      <c r="B29" s="65"/>
      <c r="C29" s="12">
        <v>6</v>
      </c>
      <c r="D29" s="8"/>
      <c r="E29" s="9">
        <f>C29*AD2</f>
        <v>0.60000000000000009</v>
      </c>
      <c r="F29" s="10">
        <v>1</v>
      </c>
      <c r="G29" s="9">
        <f t="shared" si="4"/>
        <v>-0.39999999999999991</v>
      </c>
      <c r="H29" s="36">
        <v>5</v>
      </c>
      <c r="I29" s="9">
        <f t="shared" si="3"/>
        <v>0.5</v>
      </c>
      <c r="J29" s="36">
        <v>0</v>
      </c>
      <c r="K29" s="9">
        <f t="shared" si="7"/>
        <v>0.10000000000000009</v>
      </c>
      <c r="L29" s="9">
        <f>C29*AD3</f>
        <v>1.2000000000000002</v>
      </c>
      <c r="M29" s="36">
        <v>2</v>
      </c>
      <c r="N29" s="9">
        <v>-0.6</v>
      </c>
      <c r="O29" s="9">
        <f>C29*AD4</f>
        <v>1.2000000000000002</v>
      </c>
      <c r="P29" s="11">
        <v>1</v>
      </c>
      <c r="Q29" s="9">
        <f t="shared" si="11"/>
        <v>0.20000000000000018</v>
      </c>
      <c r="R29" s="9">
        <v>1</v>
      </c>
      <c r="S29" s="36">
        <v>1</v>
      </c>
      <c r="T29" s="9">
        <v>0</v>
      </c>
      <c r="U29" s="9">
        <f>C29*AD5</f>
        <v>3</v>
      </c>
      <c r="V29" s="11">
        <v>3</v>
      </c>
      <c r="W29" s="9">
        <f t="shared" si="10"/>
        <v>0</v>
      </c>
      <c r="X29" s="9">
        <v>2.5</v>
      </c>
      <c r="Y29" s="36">
        <v>2</v>
      </c>
      <c r="Z29" s="51">
        <f t="shared" si="6"/>
        <v>0.5</v>
      </c>
    </row>
    <row r="30" spans="1:30" ht="16.2" thickBot="1" x14ac:dyDescent="0.35">
      <c r="A30" s="3" t="s">
        <v>42</v>
      </c>
      <c r="B30" s="3"/>
      <c r="C30" s="26">
        <v>2</v>
      </c>
      <c r="D30" s="6"/>
      <c r="E30" s="9">
        <f>C30*AD2</f>
        <v>0.2</v>
      </c>
      <c r="F30" s="27">
        <v>0</v>
      </c>
      <c r="G30" s="28">
        <f t="shared" si="4"/>
        <v>0.2</v>
      </c>
      <c r="H30" s="37">
        <v>1</v>
      </c>
      <c r="I30" s="9">
        <f t="shared" si="3"/>
        <v>0.1</v>
      </c>
      <c r="J30" s="37">
        <v>0</v>
      </c>
      <c r="K30" s="28">
        <f t="shared" si="7"/>
        <v>0.30000000000000004</v>
      </c>
      <c r="L30" s="9">
        <f>C30*AD3</f>
        <v>0.4</v>
      </c>
      <c r="M30" s="37">
        <v>0</v>
      </c>
      <c r="N30" s="28"/>
      <c r="O30" s="9">
        <f>C30*AD4</f>
        <v>0.4</v>
      </c>
      <c r="P30" s="29">
        <v>1</v>
      </c>
      <c r="Q30" s="28">
        <f t="shared" si="11"/>
        <v>-0.6</v>
      </c>
      <c r="R30" s="28">
        <v>0.2</v>
      </c>
      <c r="S30" s="37">
        <v>0</v>
      </c>
      <c r="T30" s="28">
        <f>Q30+R30</f>
        <v>-0.39999999999999997</v>
      </c>
      <c r="U30" s="9">
        <f>C30*AD5</f>
        <v>1</v>
      </c>
      <c r="V30" s="29">
        <v>1</v>
      </c>
      <c r="W30" s="28">
        <f t="shared" si="10"/>
        <v>0</v>
      </c>
      <c r="X30" s="28">
        <v>0.5</v>
      </c>
      <c r="Y30" s="37">
        <v>1</v>
      </c>
      <c r="Z30" s="52">
        <f>X30-Y30</f>
        <v>-0.5</v>
      </c>
    </row>
    <row r="31" spans="1:30" ht="16.2" thickBot="1" x14ac:dyDescent="0.35">
      <c r="A31" s="58" t="s">
        <v>43</v>
      </c>
      <c r="B31" s="59"/>
      <c r="C31" s="12">
        <v>2</v>
      </c>
      <c r="D31" s="8"/>
      <c r="E31" s="9">
        <f>C31*AD2</f>
        <v>0.2</v>
      </c>
      <c r="F31" s="10">
        <v>0</v>
      </c>
      <c r="G31" s="9">
        <f t="shared" si="4"/>
        <v>0.2</v>
      </c>
      <c r="H31" s="36">
        <v>5</v>
      </c>
      <c r="I31" s="9">
        <f t="shared" si="3"/>
        <v>0.5</v>
      </c>
      <c r="J31" s="36">
        <v>1</v>
      </c>
      <c r="K31" s="9">
        <f t="shared" si="7"/>
        <v>-0.30000000000000004</v>
      </c>
      <c r="L31" s="9">
        <f>C31*AD3</f>
        <v>0.4</v>
      </c>
      <c r="M31" s="36">
        <v>0</v>
      </c>
      <c r="N31" s="9">
        <v>-0.2</v>
      </c>
      <c r="O31" s="9">
        <f>C31*AD4</f>
        <v>0.4</v>
      </c>
      <c r="P31" s="11">
        <v>0</v>
      </c>
      <c r="Q31" s="9">
        <f t="shared" si="11"/>
        <v>0.4</v>
      </c>
      <c r="R31" s="9">
        <f>H31*0.2</f>
        <v>1</v>
      </c>
      <c r="S31" s="36">
        <v>1</v>
      </c>
      <c r="T31" s="9">
        <f>Q31+R31-S31</f>
        <v>0.39999999999999991</v>
      </c>
      <c r="U31" s="9">
        <f>C31*AD5</f>
        <v>1</v>
      </c>
      <c r="V31" s="11">
        <v>1</v>
      </c>
      <c r="W31" s="9">
        <f t="shared" si="10"/>
        <v>0</v>
      </c>
      <c r="X31" s="9">
        <v>2.5</v>
      </c>
      <c r="Y31" s="36">
        <v>3</v>
      </c>
      <c r="Z31" s="51">
        <f>X31-Y31</f>
        <v>-0.5</v>
      </c>
    </row>
    <row r="32" spans="1:30" ht="16.2" thickBot="1" x14ac:dyDescent="0.35">
      <c r="A32" s="62" t="s">
        <v>45</v>
      </c>
      <c r="B32" s="63"/>
      <c r="C32" s="12">
        <v>0</v>
      </c>
      <c r="D32" s="8"/>
      <c r="E32" s="9">
        <f>C32*AD2</f>
        <v>0</v>
      </c>
      <c r="F32" s="10">
        <v>0</v>
      </c>
      <c r="G32" s="9">
        <f t="shared" si="4"/>
        <v>0</v>
      </c>
      <c r="H32" s="36"/>
      <c r="I32" s="9"/>
      <c r="J32" s="36"/>
      <c r="K32" s="9"/>
      <c r="L32" s="9">
        <f>C32*AD3</f>
        <v>0</v>
      </c>
      <c r="M32" s="36">
        <v>0</v>
      </c>
      <c r="N32" s="9"/>
      <c r="O32" s="9">
        <f>C32*AD4</f>
        <v>0</v>
      </c>
      <c r="P32" s="11">
        <v>0</v>
      </c>
      <c r="Q32" s="9">
        <f t="shared" si="11"/>
        <v>0</v>
      </c>
      <c r="R32" s="9"/>
      <c r="S32" s="36"/>
      <c r="T32" s="9"/>
      <c r="U32" s="9">
        <f>C32*AD5</f>
        <v>0</v>
      </c>
      <c r="V32" s="11">
        <v>0</v>
      </c>
      <c r="W32" s="9">
        <f t="shared" si="10"/>
        <v>0</v>
      </c>
      <c r="X32" s="9"/>
      <c r="Y32" s="36"/>
      <c r="Z32" s="53"/>
    </row>
    <row r="33" spans="1:27" ht="15.6" x14ac:dyDescent="0.3">
      <c r="A33" s="3"/>
      <c r="B33" s="3"/>
      <c r="C33" s="6"/>
      <c r="D33" s="30"/>
      <c r="E33" s="30"/>
      <c r="F33" s="30"/>
      <c r="G33" s="30"/>
      <c r="H33" s="39"/>
      <c r="I33" s="30"/>
      <c r="J33" s="43"/>
      <c r="K33" s="30"/>
      <c r="L33" s="30"/>
      <c r="M33" s="39"/>
      <c r="N33" s="30"/>
      <c r="O33" s="30"/>
      <c r="P33" s="31"/>
      <c r="Q33" s="30"/>
      <c r="R33" s="30"/>
      <c r="S33" s="39"/>
      <c r="T33" s="30"/>
      <c r="U33" s="30"/>
      <c r="V33" s="31"/>
      <c r="W33" s="30"/>
      <c r="X33" s="30"/>
      <c r="Y33" s="54"/>
      <c r="Z33" s="55"/>
    </row>
    <row r="34" spans="1:27" ht="16.2" thickBot="1" x14ac:dyDescent="0.35">
      <c r="A34" s="2" t="s">
        <v>0</v>
      </c>
      <c r="B34" s="2"/>
      <c r="C34" s="32">
        <f>SUM(C9:C33)</f>
        <v>139</v>
      </c>
      <c r="D34" s="33"/>
      <c r="E34" s="34">
        <f>SUM(E9:E33)</f>
        <v>13.9</v>
      </c>
      <c r="F34" s="34">
        <f>SUM(F9:F33)</f>
        <v>14</v>
      </c>
      <c r="G34" s="34">
        <f>SUM(G9:G33)</f>
        <v>-0.99999999999999911</v>
      </c>
      <c r="H34" s="38">
        <f>SUM(H9:H33)</f>
        <v>140</v>
      </c>
      <c r="I34" s="34"/>
      <c r="J34" s="42">
        <f>SUM(J9:J33)</f>
        <v>12</v>
      </c>
      <c r="K34" s="34"/>
      <c r="L34" s="34">
        <f t="shared" ref="L34" si="12">SUM(L9:L33)</f>
        <v>27.8</v>
      </c>
      <c r="M34" s="38">
        <f t="shared" ref="M34:V34" si="13">SUM(M9:M33)</f>
        <v>29</v>
      </c>
      <c r="N34" s="34"/>
      <c r="O34" s="34">
        <f t="shared" si="13"/>
        <v>27.8</v>
      </c>
      <c r="P34" s="35">
        <f t="shared" ca="1" si="13"/>
        <v>28</v>
      </c>
      <c r="Q34" s="34">
        <f t="shared" ca="1" si="13"/>
        <v>1.9984014443252818E-15</v>
      </c>
      <c r="R34" s="34"/>
      <c r="S34" s="38">
        <f>SUM(S8:S33)</f>
        <v>28</v>
      </c>
      <c r="T34" s="34">
        <f ca="1">SUM(T9:T33)</f>
        <v>0</v>
      </c>
      <c r="U34" s="34">
        <f t="shared" si="13"/>
        <v>69.5</v>
      </c>
      <c r="V34" s="35">
        <f t="shared" si="13"/>
        <v>70</v>
      </c>
      <c r="W34" s="34">
        <f>SUM(W9:W33)</f>
        <v>0</v>
      </c>
      <c r="X34" s="34"/>
      <c r="Y34" s="56">
        <f>SUM(Y9:Y33)</f>
        <v>71</v>
      </c>
      <c r="Z34" s="57"/>
    </row>
    <row r="35" spans="1:27" ht="16.2" thickTop="1" x14ac:dyDescent="0.3">
      <c r="A35" s="1" t="s">
        <v>3</v>
      </c>
      <c r="B35" s="3"/>
      <c r="C35" s="4">
        <f>+C34/C34</f>
        <v>1</v>
      </c>
      <c r="D35" s="5"/>
      <c r="E35" s="5" t="e">
        <f>+E34/#REF!</f>
        <v>#REF!</v>
      </c>
      <c r="F35" s="5"/>
      <c r="G35" s="5"/>
      <c r="H35" s="5"/>
      <c r="I35" s="5"/>
      <c r="J35" s="5"/>
      <c r="K35" s="5"/>
      <c r="L35" s="5" t="e">
        <f>+L34/#REF!</f>
        <v>#REF!</v>
      </c>
      <c r="M35" s="5"/>
      <c r="N35" s="5"/>
      <c r="O35" s="5"/>
      <c r="P35" s="5"/>
      <c r="Q35" s="5"/>
      <c r="R35" s="5"/>
      <c r="S35" s="5"/>
      <c r="T35" s="5"/>
      <c r="U35" s="5"/>
      <c r="V35" s="5"/>
      <c r="W35" s="5"/>
      <c r="X35" s="5"/>
      <c r="Y35" s="5"/>
      <c r="Z35" s="5"/>
      <c r="AA35" s="5"/>
    </row>
    <row r="37" spans="1:27" x14ac:dyDescent="0.3">
      <c r="A37" t="s">
        <v>6</v>
      </c>
    </row>
  </sheetData>
  <mergeCells count="30">
    <mergeCell ref="A1:C1"/>
    <mergeCell ref="A7:B8"/>
    <mergeCell ref="D1:AA6"/>
    <mergeCell ref="A19:B19"/>
    <mergeCell ref="A20:B20"/>
    <mergeCell ref="A14:B14"/>
    <mergeCell ref="A15:B15"/>
    <mergeCell ref="A16:B16"/>
    <mergeCell ref="A17:B17"/>
    <mergeCell ref="A18:B18"/>
    <mergeCell ref="A9:B9"/>
    <mergeCell ref="A10:B10"/>
    <mergeCell ref="A11:B11"/>
    <mergeCell ref="A12:B12"/>
    <mergeCell ref="A13:B13"/>
    <mergeCell ref="A2:C2"/>
    <mergeCell ref="A26:B26"/>
    <mergeCell ref="A27:B27"/>
    <mergeCell ref="A29:B29"/>
    <mergeCell ref="A32:B32"/>
    <mergeCell ref="B3:C3"/>
    <mergeCell ref="B4:C4"/>
    <mergeCell ref="B5:C5"/>
    <mergeCell ref="B6:C6"/>
    <mergeCell ref="A3:A4"/>
    <mergeCell ref="A21:B21"/>
    <mergeCell ref="A22:B22"/>
    <mergeCell ref="A23:B23"/>
    <mergeCell ref="A24:B24"/>
    <mergeCell ref="A25:B25"/>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25f063-10b1-4f38-9981-883546aec926">
      <Terms xmlns="http://schemas.microsoft.com/office/infopath/2007/PartnerControls"/>
    </lcf76f155ced4ddcb4097134ff3c332f>
    <TaxCatchAll xmlns="d4942b90-208d-4c3c-9189-f65131b3ab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5BCEA2103EE045A721606953D76E8E" ma:contentTypeVersion="16" ma:contentTypeDescription="Opprett et nytt dokument." ma:contentTypeScope="" ma:versionID="e301b39a2b47bf0eb06911457d37acb3">
  <xsd:schema xmlns:xsd="http://www.w3.org/2001/XMLSchema" xmlns:xs="http://www.w3.org/2001/XMLSchema" xmlns:p="http://schemas.microsoft.com/office/2006/metadata/properties" xmlns:ns2="d125f063-10b1-4f38-9981-883546aec926" xmlns:ns3="d4942b90-208d-4c3c-9189-f65131b3ab13" targetNamespace="http://schemas.microsoft.com/office/2006/metadata/properties" ma:root="true" ma:fieldsID="39fd29f2f327a172a3bdae5dce97e7a9" ns2:_="" ns3:_="">
    <xsd:import namespace="d125f063-10b1-4f38-9981-883546aec926"/>
    <xsd:import namespace="d4942b90-208d-4c3c-9189-f65131b3ab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5f063-10b1-4f38-9981-883546aec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f33a6a-3b55-49c5-999d-5653ba210aa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942b90-208d-4c3c-9189-f65131b3ab13"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412968a1-c00c-4b13-8e01-b4898ea89b5a}" ma:internalName="TaxCatchAll" ma:showField="CatchAllData" ma:web="d4942b90-208d-4c3c-9189-f65131b3ab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0AE979-D328-4417-9410-2811B5AD5CE3}">
  <ds:schemaRefs>
    <ds:schemaRef ds:uri="http://schemas.microsoft.com/office/2006/metadata/properties"/>
    <ds:schemaRef ds:uri="http://schemas.microsoft.com/office/infopath/2007/PartnerControls"/>
    <ds:schemaRef ds:uri="d125f063-10b1-4f38-9981-883546aec926"/>
    <ds:schemaRef ds:uri="d4942b90-208d-4c3c-9189-f65131b3ab13"/>
  </ds:schemaRefs>
</ds:datastoreItem>
</file>

<file path=customXml/itemProps2.xml><?xml version="1.0" encoding="utf-8"?>
<ds:datastoreItem xmlns:ds="http://schemas.openxmlformats.org/officeDocument/2006/customXml" ds:itemID="{A0541CF6-240F-4707-9498-0F248F915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5f063-10b1-4f38-9981-883546aec926"/>
    <ds:schemaRef ds:uri="d4942b90-208d-4c3c-9189-f65131b3ab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17C506-475B-4D89-8AAB-5324DE4F9F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Alvdal Elgvald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Steino</dc:creator>
  <cp:lastModifiedBy>Jakob</cp:lastModifiedBy>
  <cp:lastPrinted>2022-05-03T08:14:52Z</cp:lastPrinted>
  <dcterms:created xsi:type="dcterms:W3CDTF">2022-03-07T09:57:00Z</dcterms:created>
  <dcterms:modified xsi:type="dcterms:W3CDTF">2023-06-12T12:16:51Z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0x010100E65BCEA2103EE045A721606953D76E8E</vt:lpwstr>
  </property>
  <property fmtid="{D5CDD505-2E9C-101B-9397-08002B2CF9AE}" pid="3" name="MediaServiceImageTags">
    <vt:lpwstr/>
  </property>
</Properties>
</file>